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Hammen Lif/2018/10/"/>
    </mc:Choice>
  </mc:AlternateContent>
  <bookViews>
    <workbookView xWindow="0" yWindow="0" windowWidth="20490" windowHeight="6555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7" i="35" l="1"/>
  <c r="F532" i="43"/>
  <c r="F543" i="43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 s="1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C138" i="35"/>
  <c r="C132" i="35"/>
  <c r="C130" i="35"/>
  <c r="C128" i="35"/>
  <c r="C127" i="35"/>
  <c r="D119" i="35"/>
  <c r="C116" i="35"/>
  <c r="C115" i="35"/>
  <c r="C112" i="35"/>
  <c r="D118" i="35" s="1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E532" i="43"/>
  <c r="C530" i="43"/>
  <c r="C528" i="43"/>
  <c r="A517" i="43"/>
  <c r="F512" i="43"/>
  <c r="E512" i="43"/>
  <c r="D512" i="43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D500" i="43" s="1"/>
  <c r="C490" i="43"/>
  <c r="D493" i="43" s="1"/>
  <c r="D494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D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E200" i="43"/>
  <c r="D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D153" i="43" s="1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D149" i="37" s="1"/>
  <c r="D150" i="37" s="1"/>
  <c r="C132" i="37"/>
  <c r="C130" i="37"/>
  <c r="C128" i="37"/>
  <c r="C127" i="37"/>
  <c r="C116" i="37"/>
  <c r="C115" i="37"/>
  <c r="D118" i="37" s="1"/>
  <c r="D119" i="37" s="1"/>
  <c r="C112" i="37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D63" i="37" s="1"/>
  <c r="D64" i="37" s="1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D406" i="36" s="1"/>
  <c r="D407" i="36" s="1"/>
  <c r="A394" i="36"/>
  <c r="D387" i="36"/>
  <c r="B386" i="36"/>
  <c r="C381" i="36"/>
  <c r="C378" i="36"/>
  <c r="C371" i="36"/>
  <c r="C369" i="36"/>
  <c r="C368" i="36"/>
  <c r="D373" i="36" s="1"/>
  <c r="D374" i="36" s="1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D285" i="36"/>
  <c r="D286" i="36" s="1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D42" i="36" s="1"/>
  <c r="D43" i="36" s="1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439" i="33" l="1"/>
  <c r="B439" i="33" s="1"/>
  <c r="D149" i="35"/>
  <c r="D150" i="35" s="1"/>
  <c r="D133" i="35"/>
  <c r="D134" i="35" s="1"/>
  <c r="D102" i="35"/>
  <c r="D103" i="35" s="1"/>
  <c r="D84" i="35"/>
  <c r="D85" i="35" s="1"/>
  <c r="D63" i="35"/>
  <c r="D64" i="35" s="1"/>
  <c r="D543" i="43"/>
  <c r="B543" i="43" s="1"/>
  <c r="D532" i="43"/>
  <c r="B532" i="43" s="1"/>
  <c r="D533" i="43" s="1"/>
  <c r="D534" i="43" s="1"/>
  <c r="B162" i="29" s="1"/>
  <c r="D502" i="43"/>
  <c r="D503" i="43" s="1"/>
  <c r="B143" i="29" s="1"/>
  <c r="D406" i="43"/>
  <c r="D407" i="43" s="1"/>
  <c r="D386" i="43"/>
  <c r="B386" i="43" s="1"/>
  <c r="D387" i="43" s="1"/>
  <c r="D244" i="43"/>
  <c r="D245" i="43" s="1"/>
  <c r="D201" i="43"/>
  <c r="D202" i="43" s="1"/>
  <c r="D154" i="43"/>
  <c r="D155" i="43" s="1"/>
  <c r="D139" i="43"/>
  <c r="D140" i="43" s="1"/>
  <c r="D41" i="43"/>
  <c r="D154" i="36"/>
  <c r="D155" i="36" s="1"/>
  <c r="D161" i="37"/>
  <c r="D162" i="37" s="1"/>
  <c r="D133" i="37"/>
  <c r="D134" i="37" s="1"/>
  <c r="D544" i="36"/>
  <c r="D545" i="36" s="1"/>
  <c r="B170" i="29" s="1"/>
  <c r="D533" i="36"/>
  <c r="D534" i="36" s="1"/>
  <c r="B161" i="29" s="1"/>
  <c r="D477" i="36"/>
  <c r="D478" i="36" s="1"/>
  <c r="D440" i="36"/>
  <c r="D441" i="36" s="1"/>
  <c r="D390" i="36"/>
  <c r="D391" i="36" s="1"/>
  <c r="B115" i="29" s="1"/>
  <c r="D354" i="36"/>
  <c r="D355" i="36" s="1"/>
  <c r="D314" i="36"/>
  <c r="D317" i="36" s="1"/>
  <c r="D318" i="36" s="1"/>
  <c r="B97" i="29" s="1"/>
  <c r="D201" i="36"/>
  <c r="D202" i="36" s="1"/>
  <c r="D100" i="36"/>
  <c r="D101" i="36" s="1"/>
  <c r="D84" i="36"/>
  <c r="D544" i="43"/>
  <c r="D45" i="31"/>
  <c r="D46" i="31" s="1"/>
  <c r="B55" i="29" s="1"/>
  <c r="D43" i="31"/>
  <c r="D85" i="36"/>
  <c r="D195" i="35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547" i="33"/>
  <c r="B45" i="29" s="1"/>
  <c r="B41" i="33"/>
  <c r="D42" i="33" s="1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14" i="43"/>
  <c r="D354" i="43"/>
  <c r="D388" i="36"/>
  <c r="D195" i="37"/>
  <c r="D262" i="43"/>
  <c r="D85" i="33"/>
  <c r="D102" i="33"/>
  <c r="D103" i="33" s="1"/>
  <c r="B63" i="29" s="1"/>
  <c r="D139" i="36"/>
  <c r="D140" i="36" s="1"/>
  <c r="D502" i="36"/>
  <c r="D503" i="36" s="1"/>
  <c r="B142" i="29" s="1"/>
  <c r="D313" i="43"/>
  <c r="D373" i="43"/>
  <c r="D374" i="43" s="1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547" i="43" l="1"/>
  <c r="B44" i="29" s="1"/>
  <c r="D204" i="43"/>
  <c r="D205" i="43" s="1"/>
  <c r="B80" i="29" s="1"/>
  <c r="D157" i="43"/>
  <c r="D158" i="43" s="1"/>
  <c r="B71" i="29" s="1"/>
  <c r="B41" i="43"/>
  <c r="D42" i="43" s="1"/>
  <c r="D43" i="43" s="1"/>
  <c r="D357" i="36"/>
  <c r="D358" i="36" s="1"/>
  <c r="B106" i="29" s="1"/>
  <c r="D204" i="36"/>
  <c r="D205" i="36" s="1"/>
  <c r="B79" i="29" s="1"/>
  <c r="D102" i="36"/>
  <c r="D103" i="36" s="1"/>
  <c r="B61" i="29" s="1"/>
  <c r="D480" i="36"/>
  <c r="D481" i="36" s="1"/>
  <c r="B133" i="29" s="1"/>
  <c r="D443" i="36"/>
  <c r="D444" i="36" s="1"/>
  <c r="B124" i="29" s="1"/>
  <c r="D315" i="36"/>
  <c r="B66" i="29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D444" i="43" l="1"/>
  <c r="B125" i="29" s="1"/>
  <c r="D45" i="43"/>
  <c r="D46" i="43" s="1"/>
  <c r="B53" i="29" s="1"/>
  <c r="B11" i="25"/>
  <c r="B181" i="29"/>
  <c r="B11" i="37"/>
  <c r="B179" i="29"/>
  <c r="D548" i="31"/>
  <c r="D549" i="31" s="1"/>
  <c r="D548" i="33"/>
  <c r="D549" i="33" s="1"/>
  <c r="B182" i="29"/>
  <c r="B11" i="32"/>
  <c r="B11" i="35"/>
  <c r="B180" i="29"/>
  <c r="D46" i="36"/>
  <c r="B52" i="29" s="1"/>
  <c r="D548" i="36"/>
  <c r="D549" i="36" s="1"/>
  <c r="D548" i="43" l="1"/>
  <c r="D549" i="43" s="1"/>
  <c r="B12" i="43" s="1"/>
  <c r="B34" i="29"/>
  <c r="B12" i="36"/>
  <c r="B24" i="29"/>
  <c r="B12" i="33"/>
  <c r="B26" i="29"/>
  <c r="B36" i="29"/>
  <c r="B27" i="29"/>
  <c r="B37" i="29"/>
  <c r="B12" i="31"/>
  <c r="B25" i="29" l="1"/>
  <c r="B35" i="29"/>
</calcChain>
</file>

<file path=xl/sharedStrings.xml><?xml version="1.0" encoding="utf-8"?>
<sst xmlns="http://schemas.openxmlformats.org/spreadsheetml/2006/main" count="4043" uniqueCount="448">
  <si>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</si>
  <si>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</si>
  <si>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</si>
  <si>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</si>
  <si>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</si>
  <si>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</si>
  <si>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</si>
  <si>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</si>
  <si>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</si>
  <si>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</si>
  <si>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</si>
  <si>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</si>
  <si>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</si>
  <si>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</si>
  <si>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</si>
  <si>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</si>
  <si>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</si>
  <si>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</si>
  <si>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</si>
  <si>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</si>
  <si>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</si>
  <si>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</si>
  <si>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</si>
  <si>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</si>
  <si>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</si>
  <si>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</si>
  <si>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</si>
  <si>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</si>
  <si>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</si>
  <si>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</si>
  <si>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</si>
  <si>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</si>
  <si>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</si>
  <si>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</si>
  <si>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</si>
  <si>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</si>
  <si>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</si>
  <si>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</si>
  <si>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</si>
  <si>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</si>
  <si>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</si>
  <si>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</si>
  <si>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</si>
  <si>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</si>
  <si>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</si>
  <si>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</si>
  <si>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</si>
  <si>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</si>
  <si>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</si>
  <si>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</si>
  <si>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</si>
  <si>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</si>
  <si>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</si>
  <si>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</si>
  <si>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</si>
  <si>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</si>
  <si>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</si>
  <si>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</si>
  <si>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</si>
  <si>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</si>
  <si>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</si>
  <si>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</si>
  <si>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</si>
  <si>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</si>
  <si>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</si>
  <si>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</si>
  <si>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</si>
  <si>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</si>
  <si>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</si>
  <si>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</si>
  <si>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</si>
  <si>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</si>
  <si>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</si>
  <si>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</si>
  <si>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</si>
  <si>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</si>
  <si>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</si>
  <si>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</si>
  <si>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</si>
  <si>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</si>
  <si>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</si>
  <si>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</si>
  <si>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</si>
  <si>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</si>
  <si>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</si>
  <si>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</si>
  <si>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</si>
  <si>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</si>
  <si>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</si>
  <si>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</si>
  <si>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</si>
  <si>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</si>
  <si>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</si>
  <si>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</si>
  <si>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</si>
  <si>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</si>
  <si>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</si>
  <si>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</si>
  <si>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</si>
  <si>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</si>
  <si>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</si>
  <si>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</si>
  <si>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</si>
  <si>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</si>
  <si>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</si>
  <si>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</si>
  <si>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</si>
  <si>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</si>
  <si>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</si>
  <si>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</si>
  <si>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</si>
  <si>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</si>
  <si>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</si>
  <si>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</si>
  <si>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</si>
  <si>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</si>
  <si>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</si>
  <si>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</si>
  <si>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</si>
  <si>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</si>
  <si>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</si>
  <si>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</si>
  <si>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</si>
  <si>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</si>
  <si>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</si>
  <si>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</si>
  <si>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</si>
  <si>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</si>
  <si>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</si>
  <si>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</si>
  <si>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</si>
  <si>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</si>
  <si>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</si>
  <si>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</si>
  <si>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</si>
  <si>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</si>
  <si>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</si>
  <si>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</si>
  <si>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</si>
  <si>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</si>
  <si>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</si>
  <si>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</si>
  <si>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</si>
  <si>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</si>
  <si>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</si>
  <si>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</si>
  <si>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</si>
  <si>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</si>
  <si>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</si>
  <si>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</si>
  <si>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</si>
  <si>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</si>
  <si>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</si>
  <si>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</si>
  <si>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</si>
  <si>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</si>
  <si>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</si>
  <si>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</si>
  <si>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</si>
  <si>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</si>
  <si>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</si>
  <si>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</si>
  <si>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</si>
  <si>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</si>
  <si>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</si>
  <si>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</si>
  <si>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</si>
  <si>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</si>
  <si>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</si>
  <si>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</si>
  <si>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</si>
  <si>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</si>
  <si>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</si>
  <si>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</si>
  <si>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</si>
  <si>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</si>
  <si>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</si>
  <si>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</si>
  <si>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</si>
  <si>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</si>
  <si>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</si>
  <si>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</si>
  <si>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</si>
  <si>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</si>
  <si>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</si>
  <si>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</si>
  <si>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</si>
  <si>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</si>
  <si>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</si>
  <si>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</si>
  <si>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</si>
  <si>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</si>
  <si>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</si>
  <si>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</si>
  <si>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</si>
  <si>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</si>
  <si>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</si>
  <si>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</si>
  <si>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</si>
  <si>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</si>
  <si>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</si>
  <si>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</si>
  <si>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</si>
  <si>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</si>
  <si>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</si>
  <si>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</si>
  <si>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</si>
  <si>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</si>
  <si>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</si>
  <si>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</si>
  <si>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</si>
  <si>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</si>
  <si>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</si>
  <si>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</si>
  <si>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</si>
  <si>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</si>
  <si>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</si>
  <si>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</si>
  <si>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</si>
  <si>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</si>
  <si>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</si>
  <si>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</si>
  <si>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</si>
  <si>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</si>
  <si>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</si>
  <si>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</si>
  <si>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</si>
  <si>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</si>
  <si>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</si>
  <si>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</si>
  <si>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</si>
  <si>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</si>
  <si>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</si>
  <si>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</si>
  <si>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</si>
  <si>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</si>
  <si>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</si>
  <si>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</si>
  <si>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</si>
  <si>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</si>
  <si>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</si>
  <si>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</si>
  <si>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</si>
  <si>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</si>
  <si>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</si>
  <si>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</si>
  <si>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</si>
  <si>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</si>
  <si>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</si>
  <si>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</si>
  <si>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</si>
  <si>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</si>
  <si>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</si>
  <si>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</si>
  <si>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</si>
  <si>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</si>
  <si>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</si>
  <si>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</si>
  <si>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</si>
  <si>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</si>
  <si>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</si>
  <si>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</si>
  <si>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</si>
  <si>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</si>
  <si>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</si>
  <si>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</si>
  <si>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</si>
  <si>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</si>
  <si>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</si>
  <si>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</si>
  <si>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</si>
  <si>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</si>
  <si>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</si>
  <si>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</si>
  <si>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</si>
  <si>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</si>
  <si>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</si>
  <si>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</si>
  <si>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</si>
  <si>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</si>
  <si>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</si>
  <si>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</si>
  <si>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</si>
  <si>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</si>
  <si>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</si>
  <si>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</si>
  <si>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</si>
  <si>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</si>
  <si>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</si>
  <si>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</si>
  <si>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</si>
  <si>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</si>
  <si>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</si>
  <si>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</si>
  <si>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</si>
  <si>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</si>
  <si>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</si>
  <si>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</si>
  <si>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</si>
  <si>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</si>
  <si>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</si>
  <si>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</si>
  <si>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</si>
  <si>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</si>
  <si>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</si>
  <si>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</si>
  <si>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</si>
  <si>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</si>
  <si>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</si>
  <si>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</si>
  <si>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</si>
  <si>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</si>
  <si>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</si>
  <si>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</si>
  <si>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</si>
  <si>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</si>
  <si>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</si>
  <si>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</si>
  <si>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</si>
  <si>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</si>
  <si>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</si>
  <si>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</si>
  <si>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</si>
  <si>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</si>
  <si>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</si>
  <si>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</si>
  <si>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</si>
  <si>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</si>
  <si>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</si>
  <si>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</si>
  <si>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</si>
  <si>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</si>
  <si>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</si>
  <si>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</si>
  <si>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</si>
  <si>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</si>
  <si>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</si>
  <si>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</si>
  <si>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</si>
  <si>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</si>
  <si>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</si>
  <si>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</si>
  <si>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</si>
  <si>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</si>
  <si>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</si>
  <si>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</si>
  <si>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</si>
  <si>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</si>
  <si>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</si>
  <si>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</si>
  <si>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</si>
  <si>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</si>
  <si>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</si>
  <si>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</si>
  <si>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</si>
  <si>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</si>
  <si>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</si>
  <si>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</si>
  <si>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</si>
  <si>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</si>
  <si>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</si>
  <si>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</si>
  <si>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</si>
  <si>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</si>
  <si>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</si>
  <si>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</si>
  <si>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</si>
  <si>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</si>
  <si>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</si>
  <si>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</si>
  <si>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</si>
  <si>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</si>
  <si>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</si>
  <si>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</si>
  <si>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</si>
  <si>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</si>
  <si>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</si>
  <si>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</si>
  <si>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</si>
  <si>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</si>
  <si>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</si>
  <si>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</si>
  <si>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</si>
  <si>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</si>
  <si>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</si>
  <si>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</si>
  <si>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</si>
  <si>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</si>
  <si>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</si>
  <si>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</si>
  <si>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</si>
  <si>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</si>
  <si>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</si>
  <si>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</si>
  <si>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</si>
  <si>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</si>
  <si>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</si>
  <si>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</si>
  <si>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</si>
  <si>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</si>
  <si>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</si>
  <si>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</si>
  <si>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</si>
  <si>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</si>
  <si>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</si>
  <si>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</si>
  <si>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</si>
  <si>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</si>
  <si>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HAMMAM LIF</t>
  </si>
  <si>
    <t>M Souheil DRAOUI</t>
  </si>
  <si>
    <t>Directeur du magasin M Mohamed Najd KHIARI</t>
  </si>
  <si>
    <t>Absence du thermomètre à sonde.</t>
  </si>
  <si>
    <t>Le thermomètre est inexistant. La vérification est non faite.</t>
  </si>
  <si>
    <t>Présence de 9 sachets de crème caramel dont la DLC était dépassé depuis le 18/04/2018.</t>
  </si>
  <si>
    <t>Renforcer le suivie des DLC des produits.</t>
  </si>
  <si>
    <t>La vérification du thermomètre à sonde n'a pas était faite depuis le 15/09/17.</t>
  </si>
  <si>
    <t>Le sol au niveau du quai de réception était ébréché.</t>
  </si>
  <si>
    <t>Présence d'une ouverture au niveau du faux plafond.</t>
  </si>
  <si>
    <t>Absence de local poubelles.</t>
  </si>
  <si>
    <t>Mettre en place un local poubelle.</t>
  </si>
  <si>
    <t>Hygrométrie= 53%, correcte.</t>
  </si>
  <si>
    <t>L'afficheur au niveau du meuble des yaourts était non fonctionnel.</t>
  </si>
  <si>
    <t>Le carrelage au niveau des vestiaires était écaillé.</t>
  </si>
  <si>
    <t>L'autocontrôle du nettoyage n'était pas quotidien.</t>
  </si>
  <si>
    <t>La salle de pause est en cours de construction.</t>
  </si>
  <si>
    <t>Assurer la vérification monsuelle du thermométre.</t>
  </si>
  <si>
    <t>Présence de 3 lampes d'éclairage au niveau du meuble froid d'exposition du yaourt qui étaient non fonctionnelles.</t>
  </si>
  <si>
    <t>Veuillez assurer le suivi, contrôle et l'enregistrement des autocontrôles du nettoyage.</t>
  </si>
  <si>
    <t>Renforcer le nettoyage des linéaires des semoule, farine, et sucre.</t>
  </si>
  <si>
    <t>Absence de thermomètre à sonde. Utilisation du thermomètre de la réception.</t>
  </si>
  <si>
    <t>Fournir un thermomètre pour chaque rayon.</t>
  </si>
  <si>
    <t>Présence d'une barquette de saucisse fumé "el Mazraa" dont la DLC était le jour de l'audit 29/10/18.
Présence d'une barquette de cuisse de poulet dont la DLC était le 30/10/18 (la date de retrait est de j-1).</t>
  </si>
  <si>
    <t>Le suivi et l'enregistrement des températures à cœur des mois aout et septembre n'étaient pas réalisés.</t>
  </si>
  <si>
    <t>Absence de l'autocontrôle du nettoyage.</t>
  </si>
  <si>
    <t>Assurer le contrôle et l'enregistrement quotidien des autocontrôles du nettoyage.</t>
  </si>
  <si>
    <t>la construction de la salle de pause était achevée.</t>
  </si>
  <si>
    <t>Le sol était ébréché au niveau du quai de réception.</t>
  </si>
  <si>
    <t>Présence de givre au niveau du meuble d'exposition des glaces.</t>
  </si>
  <si>
    <t>Taux de réalisation du plan d'action précédent</t>
  </si>
  <si>
    <t>Présence de givre au niveau du meuble froid d'exposition des glaces.</t>
  </si>
  <si>
    <t>Enregistrements des autocontrôles de nettoyage et de désinfection</t>
  </si>
  <si>
    <t>Présence des bulletins d'analyse et plans d'action</t>
  </si>
  <si>
    <t>Certaines feuilles de la procédure de contrôle à la réception étaient absents. Veuillez écrire "pas de réception" sur les feuilles des dates où il n'y a pas de réception.</t>
  </si>
  <si>
    <t xml:space="preserve">Utilisation correcte des cadenciers de cuisson et de fabrication </t>
  </si>
  <si>
    <t>Présence de certaines boites de conserves tomates, harissa, et confitures cabossés. Renforcer le tri à la réception.</t>
  </si>
  <si>
    <t>Respecter la date de retrait</t>
  </si>
  <si>
    <t>La pédale de la poubelle au niveau de la réception était rompue.</t>
  </si>
  <si>
    <t>La peinture de certaines étagères était écaillée.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</si>
</sst>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  <font>
      <sz val="11"/>
      <color theme="0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vertical="top" wrapText="1"/>
      <protection locked="0"/>
    </xf>
    <xf numFmtId="0" fontId="45" fillId="2" borderId="0" xfId="0" applyFont="1" applyFill="1"/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0.8666666666666667</c:v>
                </c:pt>
                <c:pt idx="1">
                  <c:v>0.8666666666666667</c:v>
                </c:pt>
                <c:pt idx="2">
                  <c:v>7.6923076923076927E-2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62977808"/>
        <c:axId val="1462984880"/>
      </c:barChart>
      <c:catAx>
        <c:axId val="146297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62984880"/>
        <c:crosses val="autoZero"/>
        <c:auto val="1"/>
        <c:lblAlgn val="ctr"/>
        <c:lblOffset val="100"/>
        <c:noMultiLvlLbl val="0"/>
      </c:catAx>
      <c:valAx>
        <c:axId val="1462984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6297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09108416"/>
        <c:axId val="1709108960"/>
      </c:barChart>
      <c:catAx>
        <c:axId val="170910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9108960"/>
        <c:crosses val="autoZero"/>
        <c:auto val="1"/>
        <c:lblAlgn val="ctr"/>
        <c:lblOffset val="100"/>
        <c:noMultiLvlLbl val="0"/>
      </c:catAx>
      <c:valAx>
        <c:axId val="1709108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09108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09114944"/>
        <c:axId val="1709105152"/>
      </c:barChart>
      <c:catAx>
        <c:axId val="1709114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9105152"/>
        <c:crosses val="autoZero"/>
        <c:auto val="1"/>
        <c:lblAlgn val="ctr"/>
        <c:lblOffset val="100"/>
        <c:noMultiLvlLbl val="0"/>
      </c:catAx>
      <c:valAx>
        <c:axId val="1709105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09114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09110048"/>
        <c:axId val="1709107328"/>
      </c:barChart>
      <c:catAx>
        <c:axId val="170911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9107328"/>
        <c:crosses val="autoZero"/>
        <c:auto val="1"/>
        <c:lblAlgn val="ctr"/>
        <c:lblOffset val="100"/>
        <c:noMultiLvlLbl val="0"/>
      </c:catAx>
      <c:valAx>
        <c:axId val="1709107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09110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09111136"/>
        <c:axId val="1709111680"/>
      </c:barChart>
      <c:catAx>
        <c:axId val="170911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9111680"/>
        <c:crosses val="autoZero"/>
        <c:auto val="1"/>
        <c:lblAlgn val="ctr"/>
        <c:lblOffset val="100"/>
        <c:noMultiLvlLbl val="0"/>
      </c:catAx>
      <c:valAx>
        <c:axId val="170911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09111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09113312"/>
        <c:axId val="1709112224"/>
      </c:barChart>
      <c:catAx>
        <c:axId val="170911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9112224"/>
        <c:crosses val="autoZero"/>
        <c:auto val="1"/>
        <c:lblAlgn val="ctr"/>
        <c:lblOffset val="100"/>
        <c:noMultiLvlLbl val="0"/>
      </c:catAx>
      <c:valAx>
        <c:axId val="1709112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09113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0.90789473684210531</c:v>
                </c:pt>
                <c:pt idx="1">
                  <c:v>0.85526315789473684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0182768"/>
        <c:axId val="1710170800"/>
      </c:barChart>
      <c:catAx>
        <c:axId val="171018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0170800"/>
        <c:crosses val="autoZero"/>
        <c:auto val="1"/>
        <c:lblAlgn val="ctr"/>
        <c:lblOffset val="100"/>
        <c:noMultiLvlLbl val="0"/>
      </c:catAx>
      <c:valAx>
        <c:axId val="1710170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018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0.875</c:v>
                </c:pt>
                <c:pt idx="1">
                  <c:v>0.91666666666666663</c:v>
                </c:pt>
                <c:pt idx="2">
                  <c:v>1.0917030567685589E-2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10183312"/>
        <c:axId val="1710174064"/>
      </c:barChart>
      <c:catAx>
        <c:axId val="171018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0174064"/>
        <c:crosses val="autoZero"/>
        <c:auto val="1"/>
        <c:lblAlgn val="ctr"/>
        <c:lblOffset val="100"/>
        <c:noMultiLvlLbl val="0"/>
      </c:catAx>
      <c:valAx>
        <c:axId val="1710174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10183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0.89144736842105265</c:v>
                </c:pt>
                <c:pt idx="1">
                  <c:v>0.88596491228070173</c:v>
                </c:pt>
                <c:pt idx="2">
                  <c:v>5.4585152838427945E-3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710183856"/>
        <c:axId val="1710171888"/>
        <c:extLst xmlns:c16r2="http://schemas.microsoft.com/office/drawing/2015/06/chart"/>
      </c:barChart>
      <c:catAx>
        <c:axId val="17101838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0171888"/>
        <c:crosses val="autoZero"/>
        <c:auto val="1"/>
        <c:lblAlgn val="ctr"/>
        <c:lblOffset val="100"/>
        <c:noMultiLvlLbl val="0"/>
      </c:catAx>
      <c:valAx>
        <c:axId val="171017188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018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0.75</c:v>
                </c:pt>
                <c:pt idx="1">
                  <c:v>0.82936507936507931</c:v>
                </c:pt>
                <c:pt idx="2">
                  <c:v>42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710180048"/>
        <c:axId val="1710181680"/>
        <c:extLst xmlns:c16r2="http://schemas.microsoft.com/office/drawing/2015/06/chart"/>
      </c:barChart>
      <c:catAx>
        <c:axId val="171018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0181680"/>
        <c:crosses val="autoZero"/>
        <c:auto val="1"/>
        <c:lblAlgn val="ctr"/>
        <c:lblOffset val="100"/>
        <c:noMultiLvlLbl val="0"/>
      </c:catAx>
      <c:valAx>
        <c:axId val="1710181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10180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62987056"/>
        <c:axId val="1462976720"/>
      </c:barChart>
      <c:catAx>
        <c:axId val="146298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62976720"/>
        <c:crosses val="autoZero"/>
        <c:auto val="1"/>
        <c:lblAlgn val="ctr"/>
        <c:lblOffset val="100"/>
        <c:noMultiLvlLbl val="0"/>
      </c:catAx>
      <c:valAx>
        <c:axId val="1462976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6298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62987600"/>
        <c:axId val="1462977264"/>
      </c:barChart>
      <c:catAx>
        <c:axId val="146298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62977264"/>
        <c:crosses val="autoZero"/>
        <c:auto val="1"/>
        <c:lblAlgn val="ctr"/>
        <c:lblOffset val="100"/>
        <c:noMultiLvlLbl val="0"/>
      </c:catAx>
      <c:valAx>
        <c:axId val="1462977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6298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62988144"/>
        <c:axId val="1462979984"/>
      </c:barChart>
      <c:catAx>
        <c:axId val="146298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62979984"/>
        <c:crosses val="autoZero"/>
        <c:auto val="1"/>
        <c:lblAlgn val="ctr"/>
        <c:lblOffset val="100"/>
        <c:noMultiLvlLbl val="0"/>
      </c:catAx>
      <c:valAx>
        <c:axId val="1462979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6298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62988688"/>
        <c:axId val="1462982160"/>
      </c:barChart>
      <c:catAx>
        <c:axId val="146298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62982160"/>
        <c:crosses val="autoZero"/>
        <c:auto val="1"/>
        <c:lblAlgn val="ctr"/>
        <c:lblOffset val="100"/>
        <c:noMultiLvlLbl val="0"/>
      </c:catAx>
      <c:valAx>
        <c:axId val="146298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6298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18702208"/>
        <c:axId val="1460284928"/>
      </c:barChart>
      <c:catAx>
        <c:axId val="131870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60284928"/>
        <c:crosses val="autoZero"/>
        <c:auto val="1"/>
        <c:lblAlgn val="ctr"/>
        <c:lblOffset val="100"/>
        <c:noMultiLvlLbl val="0"/>
      </c:catAx>
      <c:valAx>
        <c:axId val="1460284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1870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4909024"/>
        <c:axId val="1709102432"/>
      </c:barChart>
      <c:catAx>
        <c:axId val="118490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9102432"/>
        <c:crosses val="autoZero"/>
        <c:auto val="1"/>
        <c:lblAlgn val="ctr"/>
        <c:lblOffset val="100"/>
        <c:noMultiLvlLbl val="0"/>
      </c:catAx>
      <c:valAx>
        <c:axId val="1709102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4909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0.58333333333333337</c:v>
                </c:pt>
                <c:pt idx="1">
                  <c:v>0.94117647058823528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09115488"/>
        <c:axId val="1709103520"/>
      </c:barChart>
      <c:catAx>
        <c:axId val="170911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9103520"/>
        <c:crosses val="autoZero"/>
        <c:auto val="1"/>
        <c:lblAlgn val="ctr"/>
        <c:lblOffset val="100"/>
        <c:noMultiLvlLbl val="0"/>
      </c:catAx>
      <c:valAx>
        <c:axId val="1709103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0911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0.89655172413793105</c:v>
                </c:pt>
                <c:pt idx="2">
                  <c:v>2.5000000000000001E-2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09116032"/>
        <c:axId val="1709100800"/>
      </c:barChart>
      <c:catAx>
        <c:axId val="170911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9100800"/>
        <c:crosses val="autoZero"/>
        <c:auto val="1"/>
        <c:lblAlgn val="ctr"/>
        <c:lblOffset val="100"/>
        <c:noMultiLvlLbl val="0"/>
      </c:catAx>
      <c:valAx>
        <c:axId val="1709100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0911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6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9" t="s">
        <v>407</v>
      </c>
      <c r="B18" s="319"/>
      <c r="C18" s="319"/>
      <c r="D18" s="320" t="s">
        <v>408</v>
      </c>
      <c r="E18" s="320"/>
      <c r="F18" s="320"/>
      <c r="G18" s="320"/>
      <c r="H18" s="320"/>
      <c r="I18" s="320"/>
      <c r="J18" s="320"/>
      <c r="K18" s="320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1" t="s">
        <v>324</v>
      </c>
      <c r="B21" s="321"/>
      <c r="C21" s="321"/>
      <c r="D21" s="321"/>
      <c r="E21" s="321"/>
      <c r="F21" s="321"/>
      <c r="G21" s="321"/>
      <c r="H21" s="321"/>
      <c r="I21" s="321"/>
      <c r="J21" s="321"/>
      <c r="K21" s="321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5" t="s">
        <v>326</v>
      </c>
      <c r="C23" s="315"/>
      <c r="D23" s="61"/>
      <c r="E23" s="61"/>
      <c r="F23" s="61"/>
      <c r="G23" s="61"/>
      <c r="H23" s="61"/>
      <c r="I23" s="61"/>
      <c r="J23" s="60" t="str">
        <f>D18</f>
        <v>HAMMAM LIF</v>
      </c>
    </row>
    <row r="24" spans="1:11" ht="33" customHeight="1" x14ac:dyDescent="0.25">
      <c r="A24" s="242" t="s">
        <v>327</v>
      </c>
      <c r="B24" s="314">
        <f>AVERAGE('A1 Exploitation'!D549,'A1 Technique'!D199)</f>
        <v>0.89144736842105265</v>
      </c>
      <c r="C24" s="314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4">
        <f>AVERAGE('A2 Exploitation'!D549,'A2 Technique'!D199)</f>
        <v>0.88596491228070173</v>
      </c>
      <c r="C25" s="314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4">
        <f>AVERAGE('A3 Exploitation'!D549,'A3 Technique'!D199)</f>
        <v>5.4585152838427945E-3</v>
      </c>
      <c r="C26" s="314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4">
        <f>AVERAGE('A4 Exploitation'!D549,'A4 Technique'!D199)</f>
        <v>0</v>
      </c>
      <c r="C27" s="314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4"/>
      <c r="C28" s="314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4"/>
      <c r="C29" s="314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5" t="s">
        <v>333</v>
      </c>
      <c r="C33" s="315"/>
      <c r="D33" s="61"/>
      <c r="E33" s="61"/>
      <c r="F33" s="61"/>
      <c r="G33" s="61"/>
      <c r="H33" s="61"/>
      <c r="I33" s="61"/>
      <c r="J33" s="60" t="str">
        <f>D18</f>
        <v>HAMMAM LIF</v>
      </c>
    </row>
    <row r="34" spans="1:10" ht="33" customHeight="1" x14ac:dyDescent="0.25">
      <c r="A34" s="242" t="s">
        <v>327</v>
      </c>
      <c r="B34" s="314">
        <f>'A1 Exploitation'!D549</f>
        <v>0.875</v>
      </c>
      <c r="C34" s="314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4">
        <f>'A2 Exploitation'!D549</f>
        <v>0.91666666666666663</v>
      </c>
      <c r="C35" s="314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4">
        <f>'A3 Exploitation'!D549</f>
        <v>1.0917030567685589E-2</v>
      </c>
      <c r="C36" s="314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4">
        <f>'A4 Exploitation'!D549</f>
        <v>0</v>
      </c>
      <c r="C37" s="314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4"/>
      <c r="C38" s="314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4"/>
      <c r="C39" s="314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HAMMAM LIF</v>
      </c>
    </row>
    <row r="43" spans="1:10" ht="33" customHeight="1" x14ac:dyDescent="0.25">
      <c r="A43" s="242" t="s">
        <v>327</v>
      </c>
      <c r="B43" s="314">
        <f>AVERAGE('A1 Exploitation'!D547, 'A1 Technique'!D197)</f>
        <v>0.75</v>
      </c>
      <c r="C43" s="314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4">
        <f>AVERAGE('A2 Exploitation'!D547, 'A2 Technique'!D197)</f>
        <v>0.82936507936507931</v>
      </c>
      <c r="C44" s="314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4">
        <f>AVERAGE('A3 Exploitation'!D547, 'A3 Technique'!D197)</f>
        <v>42</v>
      </c>
      <c r="C45" s="314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4" t="e">
        <f>AVERAGE('A4 Exploitation'!D547, 'A4 Technique'!D197)</f>
        <v>#DIV/0!</v>
      </c>
      <c r="C46" s="314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4"/>
      <c r="C47" s="314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4"/>
      <c r="C48" s="314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5" t="s">
        <v>335</v>
      </c>
      <c r="C51" s="315"/>
      <c r="D51" s="61"/>
      <c r="E51" s="61"/>
      <c r="F51" s="61"/>
      <c r="G51" s="61"/>
      <c r="H51" s="61"/>
      <c r="I51" s="61"/>
      <c r="J51" s="60" t="str">
        <f>D18</f>
        <v>HAMMAM LIF</v>
      </c>
    </row>
    <row r="52" spans="1:10" ht="33" customHeight="1" x14ac:dyDescent="0.25">
      <c r="A52" s="242" t="s">
        <v>327</v>
      </c>
      <c r="B52" s="317">
        <f>'A1 Exploitation'!D46</f>
        <v>0.8666666666666667</v>
      </c>
      <c r="C52" s="317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7">
        <f>'A2 Exploitation'!D46</f>
        <v>0.8666666666666667</v>
      </c>
      <c r="C53" s="317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7">
        <f>'A3 Exploitation'!D46</f>
        <v>7.6923076923076927E-2</v>
      </c>
      <c r="C54" s="317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7">
        <f>'A4 Exploitation'!D46</f>
        <v>0</v>
      </c>
      <c r="C55" s="317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7"/>
      <c r="C56" s="317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7"/>
      <c r="C57" s="317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5" t="s">
        <v>336</v>
      </c>
      <c r="C60" s="315"/>
      <c r="D60" s="61"/>
      <c r="E60" s="61"/>
      <c r="F60" s="61"/>
      <c r="G60" s="61"/>
      <c r="H60" s="61"/>
      <c r="I60" s="61"/>
      <c r="J60" s="60" t="str">
        <f>D18</f>
        <v>HAMMAM LIF</v>
      </c>
    </row>
    <row r="61" spans="1:10" ht="33" customHeight="1" x14ac:dyDescent="0.25">
      <c r="A61" s="242" t="s">
        <v>327</v>
      </c>
      <c r="B61" s="314" t="e">
        <f>'A1 Exploitation'!D103</f>
        <v>#DIV/0!</v>
      </c>
      <c r="C61" s="314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4" t="e">
        <f>'A2 Exploitation'!D103</f>
        <v>#DIV/0!</v>
      </c>
      <c r="C62" s="314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4">
        <f>'A3 Exploitation'!D103</f>
        <v>0</v>
      </c>
      <c r="C63" s="314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4">
        <f>'A4 Exploitation'!D103</f>
        <v>0</v>
      </c>
      <c r="C64" s="314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4" t="e">
        <f>#REF!</f>
        <v>#REF!</v>
      </c>
      <c r="C65" s="314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4" t="e">
        <f>#REF!</f>
        <v>#REF!</v>
      </c>
      <c r="C66" s="314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5" t="s">
        <v>337</v>
      </c>
      <c r="C69" s="315"/>
      <c r="D69" s="61"/>
      <c r="E69" s="61"/>
      <c r="F69" s="61"/>
      <c r="G69" s="61"/>
      <c r="H69" s="61"/>
      <c r="I69" s="61"/>
      <c r="J69" s="60" t="str">
        <f>D18</f>
        <v>HAMMAM LIF</v>
      </c>
    </row>
    <row r="70" spans="1:10" ht="33" customHeight="1" x14ac:dyDescent="0.25">
      <c r="A70" s="242" t="s">
        <v>327</v>
      </c>
      <c r="B70" s="314" t="e">
        <f>'A1 Exploitation'!D158</f>
        <v>#DIV/0!</v>
      </c>
      <c r="C70" s="314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4" t="e">
        <f>'A2 Exploitation'!D158</f>
        <v>#DIV/0!</v>
      </c>
      <c r="C71" s="314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4">
        <f>'A3 Exploitation'!D158</f>
        <v>0</v>
      </c>
      <c r="C72" s="314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4">
        <f>'A4 Exploitation'!D158</f>
        <v>0</v>
      </c>
      <c r="C73" s="314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4"/>
      <c r="C74" s="314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4"/>
      <c r="C75" s="314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5" t="s">
        <v>338</v>
      </c>
      <c r="C78" s="315"/>
      <c r="D78" s="61"/>
      <c r="E78" s="61"/>
      <c r="F78" s="61"/>
      <c r="G78" s="61"/>
      <c r="H78" s="61"/>
      <c r="I78" s="61"/>
      <c r="J78" s="60" t="str">
        <f>D18</f>
        <v>HAMMAM LIF</v>
      </c>
    </row>
    <row r="79" spans="1:10" ht="33" customHeight="1" x14ac:dyDescent="0.25">
      <c r="A79" s="242" t="s">
        <v>327</v>
      </c>
      <c r="B79" s="314" t="e">
        <f>'A1 Exploitation'!D205</f>
        <v>#DIV/0!</v>
      </c>
      <c r="C79" s="314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4" t="e">
        <f>'A2 Exploitation'!D205</f>
        <v>#DIV/0!</v>
      </c>
      <c r="C80" s="314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4">
        <f>'A3 Exploitation'!D205</f>
        <v>0</v>
      </c>
      <c r="C81" s="314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4">
        <f>'A4 Exploitation'!D205</f>
        <v>0</v>
      </c>
      <c r="C82" s="314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4"/>
      <c r="C83" s="314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4"/>
      <c r="C84" s="314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5" t="s">
        <v>339</v>
      </c>
      <c r="C87" s="315"/>
      <c r="D87" s="61"/>
      <c r="E87" s="61"/>
      <c r="F87" s="61"/>
      <c r="G87" s="61"/>
      <c r="H87" s="61"/>
      <c r="I87" s="61"/>
      <c r="J87" s="60" t="str">
        <f>D18</f>
        <v>HAMMAM LIF</v>
      </c>
    </row>
    <row r="88" spans="1:10" ht="33" customHeight="1" x14ac:dyDescent="0.25">
      <c r="A88" s="242" t="s">
        <v>327</v>
      </c>
      <c r="B88" s="314" t="e">
        <f>'A1 Exploitation'!D266</f>
        <v>#DIV/0!</v>
      </c>
      <c r="C88" s="314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4" t="e">
        <f>'A2 Exploitation'!D266</f>
        <v>#DIV/0!</v>
      </c>
      <c r="C89" s="314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4">
        <f>'A3 Exploitation'!D266</f>
        <v>0</v>
      </c>
      <c r="C90" s="314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4">
        <f>'A4 Exploitation'!D266</f>
        <v>0</v>
      </c>
      <c r="C91" s="314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4"/>
      <c r="C92" s="314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4"/>
      <c r="C93" s="314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5" t="s">
        <v>340</v>
      </c>
      <c r="C96" s="315"/>
      <c r="D96" s="61"/>
      <c r="E96" s="61"/>
      <c r="F96" s="61"/>
      <c r="G96" s="61"/>
      <c r="H96" s="61"/>
      <c r="I96" s="61"/>
      <c r="J96" s="60" t="str">
        <f>D18</f>
        <v>HAMMAM LIF</v>
      </c>
    </row>
    <row r="97" spans="1:10" ht="33" customHeight="1" x14ac:dyDescent="0.25">
      <c r="A97" s="242" t="s">
        <v>327</v>
      </c>
      <c r="B97" s="314" t="e">
        <f>'A1 Exploitation'!D318</f>
        <v>#DIV/0!</v>
      </c>
      <c r="C97" s="314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4" t="e">
        <f>'A2 Exploitation'!D318</f>
        <v>#DIV/0!</v>
      </c>
      <c r="C98" s="314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4">
        <f>'A3 Exploitation'!D318</f>
        <v>0</v>
      </c>
      <c r="C99" s="314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4">
        <f>'A4 Exploitation'!D318</f>
        <v>0</v>
      </c>
      <c r="C100" s="314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4"/>
      <c r="C101" s="314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4"/>
      <c r="C102" s="314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5" t="s">
        <v>341</v>
      </c>
      <c r="C105" s="315"/>
      <c r="D105" s="61"/>
      <c r="E105" s="61"/>
      <c r="F105" s="61"/>
      <c r="G105" s="61"/>
      <c r="H105" s="61"/>
      <c r="I105" s="61"/>
      <c r="J105" s="60" t="str">
        <f>D18</f>
        <v>HAMMAM LIF</v>
      </c>
    </row>
    <row r="106" spans="1:10" ht="33" customHeight="1" x14ac:dyDescent="0.25">
      <c r="A106" s="242" t="s">
        <v>327</v>
      </c>
      <c r="B106" s="314" t="e">
        <f>'A1 Exploitation'!D358</f>
        <v>#DIV/0!</v>
      </c>
      <c r="C106" s="314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4" t="e">
        <f>'A2 Exploitation'!D358</f>
        <v>#DIV/0!</v>
      </c>
      <c r="C107" s="314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4">
        <f>'A3 Exploitation'!D358</f>
        <v>0</v>
      </c>
      <c r="C108" s="314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4">
        <f>'A4 Exploitation'!D358</f>
        <v>0</v>
      </c>
      <c r="C109" s="314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4"/>
      <c r="C110" s="314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4"/>
      <c r="C111" s="314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5" t="s">
        <v>342</v>
      </c>
      <c r="C114" s="315"/>
      <c r="D114" s="61"/>
      <c r="E114" s="61"/>
      <c r="F114" s="61"/>
      <c r="G114" s="61"/>
      <c r="H114" s="61"/>
      <c r="I114" s="61"/>
      <c r="J114" s="60" t="str">
        <f>D18</f>
        <v>HAMMAM LIF</v>
      </c>
    </row>
    <row r="115" spans="1:10" ht="33" customHeight="1" x14ac:dyDescent="0.25">
      <c r="A115" s="242" t="s">
        <v>327</v>
      </c>
      <c r="B115" s="314">
        <f>'A1 Exploitation'!D391</f>
        <v>0.58333333333333337</v>
      </c>
      <c r="C115" s="314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4">
        <f>'A2 Exploitation'!D391</f>
        <v>0.94117647058823528</v>
      </c>
      <c r="C116" s="314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4">
        <f>'A3 Exploitation'!D391</f>
        <v>0</v>
      </c>
      <c r="C117" s="314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4">
        <f>'A4 Exploitation'!D391</f>
        <v>0</v>
      </c>
      <c r="C118" s="314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4"/>
      <c r="C119" s="314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4"/>
      <c r="C120" s="314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5" t="s">
        <v>343</v>
      </c>
      <c r="C123" s="315"/>
      <c r="D123" s="61"/>
      <c r="E123" s="61"/>
      <c r="F123" s="61"/>
      <c r="G123" s="61"/>
      <c r="H123" s="61"/>
      <c r="I123" s="61"/>
      <c r="J123" s="60" t="str">
        <f>D18</f>
        <v>HAMMAM LIF</v>
      </c>
    </row>
    <row r="124" spans="1:10" ht="33" customHeight="1" x14ac:dyDescent="0.25">
      <c r="A124" s="242" t="s">
        <v>327</v>
      </c>
      <c r="B124" s="314">
        <f>'A1 Exploitation'!D444</f>
        <v>0.96551724137931039</v>
      </c>
      <c r="C124" s="314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4">
        <f>'A2 Exploitation'!D444</f>
        <v>0.89655172413793105</v>
      </c>
      <c r="C125" s="314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4">
        <f>'A3 Exploitation'!D444</f>
        <v>2.5000000000000001E-2</v>
      </c>
      <c r="C126" s="314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4">
        <f>'A4 Exploitation'!D444</f>
        <v>0</v>
      </c>
      <c r="C127" s="314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4"/>
      <c r="C128" s="314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4"/>
      <c r="C129" s="314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5" t="s">
        <v>344</v>
      </c>
      <c r="C132" s="315"/>
      <c r="D132" s="61"/>
      <c r="E132" s="61"/>
      <c r="F132" s="61"/>
      <c r="G132" s="61"/>
      <c r="H132" s="61"/>
      <c r="I132" s="61"/>
      <c r="J132" s="60" t="str">
        <f>D18</f>
        <v>HAMMAM LIF</v>
      </c>
    </row>
    <row r="133" spans="1:10" ht="33" customHeight="1" x14ac:dyDescent="0.25">
      <c r="A133" s="242" t="s">
        <v>327</v>
      </c>
      <c r="B133" s="314" t="e">
        <f>'A1 Exploitation'!D481</f>
        <v>#DIV/0!</v>
      </c>
      <c r="C133" s="314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4" t="e">
        <f>'A2 Exploitation'!D481</f>
        <v>#DIV/0!</v>
      </c>
      <c r="C134" s="314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4">
        <f>'A3 Exploitation'!D481</f>
        <v>0</v>
      </c>
      <c r="C135" s="314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4">
        <f>'A4 Exploitation'!D481</f>
        <v>0</v>
      </c>
      <c r="C136" s="314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4"/>
      <c r="C137" s="314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4"/>
      <c r="C138" s="314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5" t="s">
        <v>345</v>
      </c>
      <c r="C141" s="315"/>
      <c r="D141" s="61"/>
      <c r="E141" s="61"/>
      <c r="F141" s="61"/>
      <c r="G141" s="61"/>
      <c r="H141" s="61"/>
      <c r="I141" s="61"/>
      <c r="J141" s="60" t="str">
        <f>D18</f>
        <v>HAMMAM LIF</v>
      </c>
    </row>
    <row r="142" spans="1:10" ht="33" customHeight="1" x14ac:dyDescent="0.25">
      <c r="A142" s="242" t="s">
        <v>327</v>
      </c>
      <c r="B142" s="314">
        <f>'A1 Exploitation'!D503</f>
        <v>1</v>
      </c>
      <c r="C142" s="314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4">
        <f>'A2 Exploitation'!D503</f>
        <v>0.875</v>
      </c>
      <c r="C143" s="314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4">
        <f>'A3 Exploitation'!D503</f>
        <v>0.14285714285714285</v>
      </c>
      <c r="C144" s="314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4">
        <f>'A4 Exploitation'!D503</f>
        <v>0</v>
      </c>
      <c r="C145" s="314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4"/>
      <c r="C146" s="314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4"/>
      <c r="C147" s="314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5" t="s">
        <v>346</v>
      </c>
      <c r="C150" s="315"/>
      <c r="D150" s="61"/>
      <c r="E150" s="61"/>
      <c r="F150" s="61"/>
      <c r="G150" s="61"/>
      <c r="H150" s="61"/>
      <c r="I150" s="61"/>
      <c r="J150" s="60" t="str">
        <f>D18</f>
        <v>HAMMAM LIF</v>
      </c>
    </row>
    <row r="151" spans="1:10" ht="33" customHeight="1" x14ac:dyDescent="0.25">
      <c r="A151" s="242" t="s">
        <v>327</v>
      </c>
      <c r="B151" s="314">
        <f>'A1 Exploitation'!D514</f>
        <v>1</v>
      </c>
      <c r="C151" s="314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4">
        <f>'A2 Exploitation'!D514</f>
        <v>1</v>
      </c>
      <c r="C152" s="314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4">
        <f>'A3 Exploitation'!D514</f>
        <v>0</v>
      </c>
      <c r="C153" s="314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4">
        <f>'A4 Exploitation'!D514</f>
        <v>0</v>
      </c>
      <c r="C154" s="314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4"/>
      <c r="C155" s="314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4"/>
      <c r="C156" s="314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6"/>
      <c r="C159" s="316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5" t="s">
        <v>347</v>
      </c>
      <c r="C160" s="315"/>
      <c r="D160" s="61"/>
      <c r="E160" s="61"/>
      <c r="F160" s="61"/>
      <c r="G160" s="61"/>
      <c r="H160" s="61"/>
      <c r="I160" s="61"/>
      <c r="J160" s="60" t="str">
        <f>D18</f>
        <v>HAMMAM LIF</v>
      </c>
    </row>
    <row r="161" spans="1:10" ht="33" customHeight="1" x14ac:dyDescent="0.25">
      <c r="A161" s="242" t="s">
        <v>327</v>
      </c>
      <c r="B161" s="314">
        <f>'A1 Exploitation'!D534</f>
        <v>1</v>
      </c>
      <c r="C161" s="314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4">
        <f>'A2 Exploitation'!D534</f>
        <v>1</v>
      </c>
      <c r="C162" s="314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4">
        <f>'A3 Exploitation'!D534</f>
        <v>0</v>
      </c>
      <c r="C163" s="314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4">
        <f>'A4 Exploitation'!D534</f>
        <v>0</v>
      </c>
      <c r="C164" s="314"/>
    </row>
    <row r="165" spans="1:10" ht="33" customHeight="1" x14ac:dyDescent="0.25">
      <c r="A165" s="241" t="s">
        <v>331</v>
      </c>
      <c r="B165" s="314"/>
      <c r="C165" s="314"/>
    </row>
    <row r="166" spans="1:10" ht="18" x14ac:dyDescent="0.25">
      <c r="A166" s="241" t="s">
        <v>332</v>
      </c>
      <c r="B166" s="314"/>
      <c r="C166" s="314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5" t="s">
        <v>348</v>
      </c>
      <c r="C169" s="315"/>
      <c r="J169" s="60" t="str">
        <f>D18</f>
        <v>HAMMAM LIF</v>
      </c>
    </row>
    <row r="170" spans="1:10" ht="33" customHeight="1" x14ac:dyDescent="0.25">
      <c r="A170" s="242" t="s">
        <v>327</v>
      </c>
      <c r="B170" s="314">
        <f>'A1 Exploitation'!D545</f>
        <v>1</v>
      </c>
      <c r="C170" s="314"/>
    </row>
    <row r="171" spans="1:10" ht="33" customHeight="1" x14ac:dyDescent="0.25">
      <c r="A171" s="241" t="s">
        <v>328</v>
      </c>
      <c r="B171" s="314">
        <f>'A2 Exploitation'!D545</f>
        <v>1</v>
      </c>
      <c r="C171" s="314"/>
    </row>
    <row r="172" spans="1:10" ht="33" customHeight="1" x14ac:dyDescent="0.25">
      <c r="A172" s="242" t="s">
        <v>329</v>
      </c>
      <c r="B172" s="314">
        <f>'A3 Exploitation'!D545</f>
        <v>0</v>
      </c>
      <c r="C172" s="314"/>
    </row>
    <row r="173" spans="1:10" ht="33" customHeight="1" x14ac:dyDescent="0.25">
      <c r="A173" s="242" t="s">
        <v>330</v>
      </c>
      <c r="B173" s="314">
        <f>'A4 Exploitation'!D545</f>
        <v>0</v>
      </c>
      <c r="C173" s="314"/>
    </row>
    <row r="174" spans="1:10" ht="33" customHeight="1" x14ac:dyDescent="0.25">
      <c r="A174" s="241" t="s">
        <v>331</v>
      </c>
      <c r="B174" s="314"/>
      <c r="C174" s="314"/>
    </row>
    <row r="175" spans="1:10" ht="18" x14ac:dyDescent="0.25">
      <c r="A175" s="241" t="s">
        <v>332</v>
      </c>
      <c r="B175" s="314"/>
      <c r="C175" s="314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5" t="s">
        <v>349</v>
      </c>
      <c r="C178" s="315"/>
      <c r="J178" s="60" t="str">
        <f>D18</f>
        <v>HAMMAM LIF</v>
      </c>
    </row>
    <row r="179" spans="1:10" ht="33" customHeight="1" x14ac:dyDescent="0.25">
      <c r="A179" s="242" t="s">
        <v>327</v>
      </c>
      <c r="B179" s="314">
        <f>'A1 Technique'!D199</f>
        <v>0.90789473684210531</v>
      </c>
      <c r="C179" s="314"/>
    </row>
    <row r="180" spans="1:10" ht="33" customHeight="1" x14ac:dyDescent="0.25">
      <c r="A180" s="241" t="s">
        <v>328</v>
      </c>
      <c r="B180" s="314">
        <f>'A2 Technique'!D199</f>
        <v>0.85526315789473684</v>
      </c>
      <c r="C180" s="314"/>
    </row>
    <row r="181" spans="1:10" ht="33" customHeight="1" x14ac:dyDescent="0.25">
      <c r="A181" s="242" t="s">
        <v>329</v>
      </c>
      <c r="B181" s="314">
        <f>'A3 Technique'!D199</f>
        <v>0</v>
      </c>
      <c r="C181" s="314"/>
    </row>
    <row r="182" spans="1:10" ht="33" customHeight="1" x14ac:dyDescent="0.25">
      <c r="A182" s="242" t="s">
        <v>330</v>
      </c>
      <c r="B182" s="314">
        <f>'A4 Technique'!D199</f>
        <v>0</v>
      </c>
      <c r="C182" s="314"/>
    </row>
    <row r="183" spans="1:10" ht="33" customHeight="1" x14ac:dyDescent="0.25">
      <c r="A183" s="241" t="s">
        <v>331</v>
      </c>
      <c r="B183" s="314"/>
      <c r="C183" s="314"/>
    </row>
    <row r="184" spans="1:10" ht="18" x14ac:dyDescent="0.25">
      <c r="A184" s="241" t="s">
        <v>332</v>
      </c>
      <c r="B184" s="314"/>
      <c r="C184" s="31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2" zoomScale="70" zoomScaleSheetLayoutView="70" workbookViewId="0">
      <selection activeCell="F541" sqref="F541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HAMMAM LIF</v>
      </c>
      <c r="B8" s="343"/>
      <c r="C8" s="343"/>
      <c r="D8" s="343"/>
      <c r="E8" s="343"/>
      <c r="F8" s="343"/>
      <c r="G8" s="104"/>
    </row>
    <row r="9" spans="1:7" ht="24" x14ac:dyDescent="0.45">
      <c r="A9" s="245" t="s">
        <v>42</v>
      </c>
      <c r="B9" s="344" t="s">
        <v>409</v>
      </c>
      <c r="C9" s="344"/>
      <c r="D9" s="344"/>
      <c r="E9" s="344"/>
      <c r="F9" s="344"/>
      <c r="G9" s="104"/>
    </row>
    <row r="10" spans="1:7" ht="24" x14ac:dyDescent="0.45">
      <c r="A10" s="246" t="s">
        <v>44</v>
      </c>
      <c r="B10" s="345" t="s">
        <v>410</v>
      </c>
      <c r="C10" s="345"/>
      <c r="D10" s="345"/>
      <c r="E10" s="345"/>
      <c r="F10" s="345"/>
      <c r="G10" s="104"/>
    </row>
    <row r="11" spans="1:7" ht="24" x14ac:dyDescent="0.45">
      <c r="A11" s="245" t="s">
        <v>43</v>
      </c>
      <c r="B11" s="340">
        <v>43213</v>
      </c>
      <c r="C11" s="340"/>
      <c r="D11" s="340"/>
      <c r="E11" s="340"/>
      <c r="F11" s="340"/>
      <c r="G11" s="104"/>
    </row>
    <row r="12" spans="1:7" ht="24" x14ac:dyDescent="0.45">
      <c r="A12" s="245" t="s">
        <v>239</v>
      </c>
      <c r="B12" s="338">
        <f>D549</f>
        <v>0.875</v>
      </c>
      <c r="C12" s="338"/>
      <c r="D12" s="338"/>
      <c r="E12" s="338"/>
      <c r="F12" s="338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43213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1</v>
      </c>
      <c r="C32" s="109"/>
      <c r="D32" s="113" t="s">
        <v>411</v>
      </c>
      <c r="E32" s="73"/>
      <c r="F32" s="158" t="s">
        <v>355</v>
      </c>
    </row>
    <row r="33" spans="1:7" ht="37.5" customHeight="1" x14ac:dyDescent="0.3">
      <c r="A33" s="4" t="s">
        <v>51</v>
      </c>
      <c r="B33" s="109">
        <v>0</v>
      </c>
      <c r="C33" s="110"/>
      <c r="D33" s="192" t="s">
        <v>412</v>
      </c>
      <c r="E33" s="312" t="s">
        <v>425</v>
      </c>
      <c r="F33" s="158" t="s">
        <v>355</v>
      </c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1</v>
      </c>
      <c r="C40" s="109"/>
      <c r="D40" s="74" t="s">
        <v>423</v>
      </c>
      <c r="E40" s="73"/>
      <c r="F40" s="158" t="s">
        <v>356</v>
      </c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20</v>
      </c>
    </row>
    <row r="43" spans="1:7" x14ac:dyDescent="0.3">
      <c r="A43" s="248" t="s">
        <v>35</v>
      </c>
      <c r="B43" s="249"/>
      <c r="C43" s="250"/>
      <c r="D43" s="251">
        <f>D42/(COUNT(B29:C37,B39:C41)*2)</f>
        <v>0.83333333333333337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26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0.8666666666666667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43213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 t="s">
        <v>32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43213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">
        <v>32</v>
      </c>
      <c r="C153" s="116"/>
      <c r="D153" s="199" t="s">
        <v>32</v>
      </c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43213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">
        <v>32</v>
      </c>
      <c r="C200" s="109"/>
      <c r="D200" s="199" t="s">
        <v>32</v>
      </c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43213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">
        <v>32</v>
      </c>
      <c r="C261" s="116"/>
      <c r="D261" s="199" t="s">
        <v>32</v>
      </c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43213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 t="s">
        <v>32</v>
      </c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43213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">
        <v>32</v>
      </c>
      <c r="C353" s="109"/>
      <c r="D353" s="199" t="s">
        <v>32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43213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33.75" x14ac:dyDescent="0.35">
      <c r="A378" s="206" t="s">
        <v>7</v>
      </c>
      <c r="B378" s="109">
        <v>0</v>
      </c>
      <c r="C378" s="112">
        <f>IF(B378=0, -10, IF(B378=1, -5, "0"))</f>
        <v>-10</v>
      </c>
      <c r="D378" s="74" t="s">
        <v>413</v>
      </c>
      <c r="E378" s="95" t="s">
        <v>414</v>
      </c>
      <c r="F378" s="158" t="s">
        <v>355</v>
      </c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1</v>
      </c>
      <c r="C385" s="109"/>
      <c r="D385" s="92" t="s">
        <v>423</v>
      </c>
      <c r="E385" s="73"/>
      <c r="F385" s="158" t="s">
        <v>355</v>
      </c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0.25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0.58333333333333337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43213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1</v>
      </c>
      <c r="C404" s="109"/>
      <c r="D404" s="74" t="s">
        <v>415</v>
      </c>
      <c r="E404" s="74"/>
      <c r="F404" s="158" t="s">
        <v>356</v>
      </c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15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0.9375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3" x14ac:dyDescent="0.3">
      <c r="A437" s="9" t="s">
        <v>390</v>
      </c>
      <c r="B437" s="109">
        <v>1</v>
      </c>
      <c r="C437" s="109"/>
      <c r="D437" s="108" t="s">
        <v>423</v>
      </c>
      <c r="E437" s="73"/>
      <c r="F437" s="158" t="s">
        <v>355</v>
      </c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17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0.94444444444444442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56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0.96551724137931039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43213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">
        <v>32</v>
      </c>
      <c r="C476" s="116"/>
      <c r="D476" s="199" t="s">
        <v>32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43213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 t="s">
        <v>355</v>
      </c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 t="s">
        <v>32</v>
      </c>
      <c r="C497" s="109"/>
      <c r="D497" s="74" t="s">
        <v>424</v>
      </c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43213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 t="s">
        <v>355</v>
      </c>
    </row>
    <row r="510" spans="1:7" ht="18" x14ac:dyDescent="0.3">
      <c r="A510" s="8" t="s">
        <v>218</v>
      </c>
      <c r="B510" s="109" t="s">
        <v>32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43213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 t="s">
        <v>355</v>
      </c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48.75" customHeight="1" x14ac:dyDescent="0.3">
      <c r="A530" s="49" t="s">
        <v>393</v>
      </c>
      <c r="B530" s="109">
        <v>2</v>
      </c>
      <c r="C530" s="122" t="str">
        <f>IF(B530=0, -5, "0")</f>
        <v>0</v>
      </c>
      <c r="D530" s="187"/>
      <c r="E530" s="9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16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43213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147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0.875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1" orientation="portrait" r:id="rId1"/>
  <rowBreaks count="5" manualBreakCount="5">
    <brk id="85" max="6" man="1"/>
    <brk id="205" max="6" man="1"/>
    <brk id="267" max="6" man="1"/>
    <brk id="359" max="6" man="1"/>
    <brk id="44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60" zoomScaleNormal="90" workbookViewId="0">
      <selection activeCell="F191" sqref="F191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str">
        <f>'A1 Exploitation'!A8:F8</f>
        <v>HAMMAM LIF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5" t="s">
        <v>42</v>
      </c>
      <c r="B8" s="363" t="str">
        <f>'A1 Exploitation'!B9:F9</f>
        <v>M Souheil DRAOUI</v>
      </c>
      <c r="C8" s="363"/>
      <c r="D8" s="363"/>
      <c r="E8" s="363"/>
      <c r="F8" s="363"/>
      <c r="G8" s="104"/>
    </row>
    <row r="9" spans="1:7" s="11" customFormat="1" ht="24" x14ac:dyDescent="0.45">
      <c r="A9" s="246" t="s">
        <v>44</v>
      </c>
      <c r="B9" s="364" t="str">
        <f>'A1 Exploitation'!B10:F10</f>
        <v>Directeur du magasin M Mohamed Najd KHIARI</v>
      </c>
      <c r="C9" s="364"/>
      <c r="D9" s="364"/>
      <c r="E9" s="364"/>
      <c r="F9" s="364"/>
      <c r="G9" s="104"/>
    </row>
    <row r="10" spans="1:7" s="11" customFormat="1" ht="24" x14ac:dyDescent="0.45">
      <c r="A10" s="245" t="s">
        <v>43</v>
      </c>
      <c r="B10" s="361">
        <f>'A1 Exploitation'!B11:F11</f>
        <v>43213</v>
      </c>
      <c r="C10" s="361"/>
      <c r="D10" s="361"/>
      <c r="E10" s="361"/>
      <c r="F10" s="361"/>
      <c r="G10" s="104"/>
    </row>
    <row r="11" spans="1:7" s="11" customFormat="1" ht="24" x14ac:dyDescent="0.45">
      <c r="A11" s="245" t="s">
        <v>294</v>
      </c>
      <c r="B11" s="360">
        <f>D199</f>
        <v>0.90789473684210531</v>
      </c>
      <c r="C11" s="360"/>
      <c r="D11" s="360"/>
      <c r="E11" s="360"/>
      <c r="F11" s="360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1</v>
      </c>
      <c r="C19" s="73"/>
      <c r="D19" s="74" t="s">
        <v>416</v>
      </c>
      <c r="E19" s="74"/>
      <c r="F19" s="73" t="s">
        <v>356</v>
      </c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9</v>
      </c>
    </row>
    <row r="23" spans="1:7" x14ac:dyDescent="0.3">
      <c r="A23" s="348" t="s">
        <v>295</v>
      </c>
      <c r="B23" s="349"/>
      <c r="C23" s="350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ht="33" x14ac:dyDescent="0.3">
      <c r="A46" s="14" t="s">
        <v>270</v>
      </c>
      <c r="B46" s="73">
        <v>1</v>
      </c>
      <c r="C46" s="73"/>
      <c r="D46" s="74" t="s">
        <v>417</v>
      </c>
      <c r="E46" s="73"/>
      <c r="F46" s="73" t="s">
        <v>355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420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11</v>
      </c>
    </row>
    <row r="53" spans="1:7" x14ac:dyDescent="0.3">
      <c r="A53" s="348" t="s">
        <v>295</v>
      </c>
      <c r="B53" s="349"/>
      <c r="C53" s="350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1</v>
      </c>
      <c r="C60" s="99" t="str">
        <f>IF(B60=0, -5, "0")</f>
        <v>0</v>
      </c>
      <c r="D60" s="74" t="s">
        <v>421</v>
      </c>
      <c r="E60" s="73"/>
      <c r="F60" s="73" t="s">
        <v>355</v>
      </c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187"/>
      <c r="E61" s="73"/>
      <c r="F61" s="73"/>
    </row>
    <row r="62" spans="1:7" ht="49.5" x14ac:dyDescent="0.3">
      <c r="A62" s="14" t="s">
        <v>293</v>
      </c>
      <c r="B62" s="73">
        <v>1</v>
      </c>
      <c r="C62" s="73"/>
      <c r="D62" s="187" t="s">
        <v>426</v>
      </c>
      <c r="E62" s="73"/>
      <c r="F62" s="73" t="s">
        <v>355</v>
      </c>
    </row>
    <row r="63" spans="1:7" x14ac:dyDescent="0.3">
      <c r="A63" s="348" t="s">
        <v>36</v>
      </c>
      <c r="B63" s="349"/>
      <c r="C63" s="350"/>
      <c r="D63" s="289">
        <f>SUM(B56:C62)</f>
        <v>12</v>
      </c>
    </row>
    <row r="64" spans="1:7" x14ac:dyDescent="0.3">
      <c r="A64" s="348" t="s">
        <v>295</v>
      </c>
      <c r="B64" s="349"/>
      <c r="C64" s="350"/>
      <c r="D64" s="288">
        <f>D63/(COUNT(B56:C62)*2)</f>
        <v>0.8571428571428571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ht="33" x14ac:dyDescent="0.3">
      <c r="A154" s="14" t="s">
        <v>149</v>
      </c>
      <c r="B154" s="73">
        <v>1</v>
      </c>
      <c r="C154" s="73"/>
      <c r="D154" s="74" t="s">
        <v>422</v>
      </c>
      <c r="E154" s="73"/>
      <c r="F154" s="73" t="s">
        <v>355</v>
      </c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15</v>
      </c>
    </row>
    <row r="162" spans="1:7" x14ac:dyDescent="0.3">
      <c r="A162" s="348" t="s">
        <v>295</v>
      </c>
      <c r="B162" s="349"/>
      <c r="C162" s="350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 t="s">
        <v>355</v>
      </c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2</v>
      </c>
    </row>
    <row r="170" spans="1:7" x14ac:dyDescent="0.3">
      <c r="A170" s="348" t="s">
        <v>295</v>
      </c>
      <c r="B170" s="349"/>
      <c r="C170" s="350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 t="s">
        <v>355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8</v>
      </c>
    </row>
    <row r="178" spans="1:7" x14ac:dyDescent="0.3">
      <c r="A178" s="348" t="s">
        <v>295</v>
      </c>
      <c r="B178" s="349"/>
      <c r="C178" s="350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ht="33" x14ac:dyDescent="0.3">
      <c r="A181" s="31" t="s">
        <v>315</v>
      </c>
      <c r="B181" s="73">
        <v>0</v>
      </c>
      <c r="C181" s="73"/>
      <c r="D181" s="74" t="s">
        <v>418</v>
      </c>
      <c r="E181" s="74" t="s">
        <v>419</v>
      </c>
      <c r="F181" s="73" t="s">
        <v>356</v>
      </c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8</v>
      </c>
    </row>
    <row r="187" spans="1:7" x14ac:dyDescent="0.3">
      <c r="A187" s="348" t="s">
        <v>295</v>
      </c>
      <c r="B187" s="349"/>
      <c r="C187" s="350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 t="s">
        <v>355</v>
      </c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4</v>
      </c>
    </row>
    <row r="195" spans="1:6" x14ac:dyDescent="0.3">
      <c r="A195" s="348" t="s">
        <v>295</v>
      </c>
      <c r="B195" s="349"/>
      <c r="C195" s="350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0.5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69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0.90789473684210531</v>
      </c>
    </row>
  </sheetData>
  <sheetProtection algorithmName="SHA-512" hashValue="dsrb4RpwC0aUwuyJR8GTKD6pkLgPES3b4Ipt3dnXz5Ofdy0hGjEHhG7eBiWcaM8JO5ok6R1J5VX4HIVwdBOrqA==" saltValue="xHOBzsKtlEo+g/cAYVOw9w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5" max="5" man="1"/>
    <brk id="17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view="pageBreakPreview" zoomScale="80" zoomScaleSheetLayoutView="80" workbookViewId="0">
      <selection activeCell="A8" sqref="A8:F8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HAMMAM LIF</v>
      </c>
      <c r="B8" s="343"/>
      <c r="C8" s="343"/>
      <c r="D8" s="343"/>
      <c r="E8" s="343"/>
      <c r="F8" s="343"/>
      <c r="G8" s="104"/>
    </row>
    <row r="9" spans="1:7" ht="24" x14ac:dyDescent="0.45">
      <c r="A9" s="245" t="s">
        <v>42</v>
      </c>
      <c r="B9" s="344" t="s">
        <v>409</v>
      </c>
      <c r="C9" s="344"/>
      <c r="D9" s="344"/>
      <c r="E9" s="344"/>
      <c r="F9" s="344"/>
      <c r="G9" s="104"/>
    </row>
    <row r="10" spans="1:7" ht="24" x14ac:dyDescent="0.45">
      <c r="A10" s="246" t="s">
        <v>44</v>
      </c>
      <c r="B10" s="345" t="s">
        <v>410</v>
      </c>
      <c r="C10" s="345"/>
      <c r="D10" s="345"/>
      <c r="E10" s="345"/>
      <c r="F10" s="345"/>
      <c r="G10" s="104"/>
    </row>
    <row r="11" spans="1:7" ht="24" x14ac:dyDescent="0.45">
      <c r="A11" s="245" t="s">
        <v>43</v>
      </c>
      <c r="B11" s="340">
        <v>43402</v>
      </c>
      <c r="C11" s="340"/>
      <c r="D11" s="340"/>
      <c r="E11" s="340"/>
      <c r="F11" s="340"/>
      <c r="G11" s="104"/>
    </row>
    <row r="12" spans="1:7" ht="24" x14ac:dyDescent="0.45">
      <c r="A12" s="245" t="s">
        <v>239</v>
      </c>
      <c r="B12" s="338">
        <f>D549</f>
        <v>0.91666666666666663</v>
      </c>
      <c r="C12" s="338"/>
      <c r="D12" s="338"/>
      <c r="E12" s="338"/>
      <c r="F12" s="338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43402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66.75" x14ac:dyDescent="0.35">
      <c r="A30" s="169" t="s">
        <v>169</v>
      </c>
      <c r="B30" s="109">
        <v>1</v>
      </c>
      <c r="C30" s="112" t="str">
        <f>IF(B30=0, -5, "0")</f>
        <v>0</v>
      </c>
      <c r="D30" s="74" t="s">
        <v>442</v>
      </c>
      <c r="E30" s="73"/>
      <c r="F30" s="158" t="s">
        <v>355</v>
      </c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82.5" customHeight="1" x14ac:dyDescent="0.3">
      <c r="A40" s="53" t="s">
        <v>380</v>
      </c>
      <c r="B40" s="109">
        <v>0</v>
      </c>
      <c r="C40" s="109"/>
      <c r="D40" s="74" t="s">
        <v>433</v>
      </c>
      <c r="E40" s="92" t="s">
        <v>427</v>
      </c>
      <c r="F40" s="158" t="s">
        <v>355</v>
      </c>
    </row>
    <row r="41" spans="1:7" ht="45" x14ac:dyDescent="0.3">
      <c r="A41" s="4" t="s">
        <v>249</v>
      </c>
      <c r="B41" s="225">
        <f>IF(D41=1, 2, IF(AND(D41&lt;1,D41&gt;0), 1, "0"))</f>
        <v>1</v>
      </c>
      <c r="C41" s="109"/>
      <c r="D41" s="226">
        <f>IFERROR(E41/F41,"N.A")</f>
        <v>0.66666666666666663</v>
      </c>
      <c r="E41" s="227">
        <f>COUNTIF('A1 Exploitation'!F21:F40,"ok")</f>
        <v>2</v>
      </c>
      <c r="F41" s="228">
        <f>COUNTA('A1 Exploitation'!F21:F40)</f>
        <v>3</v>
      </c>
    </row>
    <row r="42" spans="1:7" x14ac:dyDescent="0.3">
      <c r="A42" s="252" t="s">
        <v>36</v>
      </c>
      <c r="B42" s="252"/>
      <c r="C42" s="252"/>
      <c r="D42" s="252">
        <f>SUM(B29:C37,B39:C41)</f>
        <v>20</v>
      </c>
    </row>
    <row r="43" spans="1:7" x14ac:dyDescent="0.3">
      <c r="A43" s="248" t="s">
        <v>35</v>
      </c>
      <c r="B43" s="249"/>
      <c r="C43" s="250"/>
      <c r="D43" s="251">
        <f>D42/(COUNT(B29:C37,B39:C41)*2)</f>
        <v>0.83333333333333337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26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0.8666666666666667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43402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441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440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43402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443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441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440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43402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441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440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43402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441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440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43402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441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440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43402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 t="s">
        <v>32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 t="s">
        <v>32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 t="e">
        <f>D333/(COUNT(B325:C332)*2)</f>
        <v>#DIV/0!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 t="s">
        <v>32</v>
      </c>
      <c r="C337" s="110"/>
      <c r="D337" s="95"/>
      <c r="E337" s="85"/>
      <c r="F337" s="158"/>
    </row>
    <row r="338" spans="1:7" x14ac:dyDescent="0.3">
      <c r="A338" s="53" t="s">
        <v>320</v>
      </c>
      <c r="B338" s="109" t="s">
        <v>32</v>
      </c>
      <c r="C338" s="109"/>
      <c r="D338" s="74"/>
      <c r="E338" s="73"/>
      <c r="F338" s="158"/>
    </row>
    <row r="339" spans="1:7" x14ac:dyDescent="0.3">
      <c r="A339" s="4" t="s">
        <v>5</v>
      </c>
      <c r="B339" s="109" t="s">
        <v>32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 t="s">
        <v>32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 t="s">
        <v>32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 t="s">
        <v>32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 t="s">
        <v>32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440</v>
      </c>
      <c r="B351" s="109" t="s">
        <v>32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 t="s">
        <v>32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109" t="s">
        <v>32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 t="e">
        <f>D354/(COUNT(B337:C348,B350:C353)*2)</f>
        <v>#DIV/0!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 t="e">
        <f>D357/(COUNT(B337:C348,B325:C332,B350:C353)*2)</f>
        <v>#DIV/0!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43402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428</v>
      </c>
      <c r="E377" s="73"/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49.5" x14ac:dyDescent="0.3">
      <c r="A381" s="7" t="s">
        <v>101</v>
      </c>
      <c r="B381" s="109">
        <v>1</v>
      </c>
      <c r="C381" s="109" t="str">
        <f>IF(B381=0, -5, "0")</f>
        <v>0</v>
      </c>
      <c r="D381" s="121" t="s">
        <v>444</v>
      </c>
      <c r="E381" s="73"/>
      <c r="F381" s="158" t="s">
        <v>356</v>
      </c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440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226">
        <f>IFERROR(E386/F386,"N.A")</f>
        <v>1</v>
      </c>
      <c r="E386" s="227">
        <f>COUNTIF('A1 Exploitation'!F365:F385,"ok")</f>
        <v>2</v>
      </c>
      <c r="F386" s="228">
        <f>COUNTA('A1 Exploitation'!F365:F385)</f>
        <v>2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16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0.88888888888888884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32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0.94117647058823528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43402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429</v>
      </c>
      <c r="E404" s="74" t="s">
        <v>430</v>
      </c>
      <c r="F404" s="158" t="s">
        <v>355</v>
      </c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ht="99" x14ac:dyDescent="0.3">
      <c r="A412" s="4" t="s">
        <v>225</v>
      </c>
      <c r="B412" s="109">
        <v>0</v>
      </c>
      <c r="C412" s="109"/>
      <c r="D412" s="74" t="s">
        <v>431</v>
      </c>
      <c r="E412" s="74" t="s">
        <v>445</v>
      </c>
      <c r="F412" s="158" t="s">
        <v>356</v>
      </c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0" x14ac:dyDescent="0.3">
      <c r="A437" s="9" t="s">
        <v>440</v>
      </c>
      <c r="B437" s="109">
        <v>2</v>
      </c>
      <c r="C437" s="109"/>
      <c r="D437" s="108"/>
      <c r="E437" s="73"/>
      <c r="F437" s="158"/>
      <c r="G437" s="11"/>
    </row>
    <row r="438" spans="1:7" ht="49.5" x14ac:dyDescent="0.3">
      <c r="A438" s="9" t="s">
        <v>391</v>
      </c>
      <c r="B438" s="109">
        <v>1</v>
      </c>
      <c r="C438" s="122" t="str">
        <f>IF(B438=0, -5, "0")</f>
        <v>0</v>
      </c>
      <c r="D438" s="108" t="s">
        <v>432</v>
      </c>
      <c r="E438" s="73"/>
      <c r="F438" s="158" t="s">
        <v>355</v>
      </c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0.5</v>
      </c>
      <c r="E439" s="227">
        <f>COUNTIF('A1 Exploitation'!F398:F438,"ok")</f>
        <v>1</v>
      </c>
      <c r="F439" s="228">
        <f>COUNTA('A1 Exploitation'!F398:F438)</f>
        <v>2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52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0.89655172413793105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43402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441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440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43402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27" customHeight="1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84" customHeight="1" x14ac:dyDescent="0.3">
      <c r="A489" s="4" t="s">
        <v>388</v>
      </c>
      <c r="B489" s="109">
        <v>0</v>
      </c>
      <c r="C489" s="109"/>
      <c r="D489" s="74" t="s">
        <v>433</v>
      </c>
      <c r="E489" s="92" t="s">
        <v>434</v>
      </c>
      <c r="F489" s="158" t="s">
        <v>355</v>
      </c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8</v>
      </c>
    </row>
    <row r="494" spans="1:7" x14ac:dyDescent="0.3">
      <c r="A494" s="248" t="s">
        <v>35</v>
      </c>
      <c r="B494" s="249"/>
      <c r="C494" s="250"/>
      <c r="D494" s="251">
        <f>D493/(COUNT(B488:C492)*2)</f>
        <v>0.8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ht="19.5" customHeight="1" x14ac:dyDescent="0.3">
      <c r="A497" s="8" t="s">
        <v>29</v>
      </c>
      <c r="B497" s="109">
        <v>2</v>
      </c>
      <c r="C497" s="109"/>
      <c r="D497" s="92" t="s">
        <v>435</v>
      </c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COUNTIF('A1 Exploitation'!F488:F497,"ok")</f>
        <v>1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0.875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43402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65"/>
      <c r="E508" s="324"/>
      <c r="F508" s="324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 t="s">
        <v>32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43402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65"/>
      <c r="E519" s="324"/>
      <c r="F519" s="324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COUNTA('A1 Exploitation'!F520:F531)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16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43402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65"/>
      <c r="E539" s="324"/>
      <c r="F539" s="324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0.88095238095238082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154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0.91666666666666663</v>
      </c>
    </row>
  </sheetData>
  <sheetProtection algorithmName="SHA-512" hashValue="yVKG8OgWu/RCLmN0wEvK9Gg3DouFoB3xBFpSZxZWoGOxbEA9MPiKRZeR2vyMIy/kDxCAjC22r8LI+XW14iRW4w==" saltValue="e4/7pmAYcoHR53ueSpPQ7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09:B313 B325:B332 B289:B307 B365:B372 B377:B382 B337:B348 B398:B405 B410:B416 B421:B425 B430:B434 B384:B385 B350:B353 B451:B456 B436:B438 B488:B492 B461:B470 B496:B497 B509:B511 B472:B476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386 B439"/>
  </dataValidations>
  <pageMargins left="0.7" right="0.7" top="0.75" bottom="0.75" header="0.3" footer="0.3"/>
  <pageSetup paperSize="9" scale="22" orientation="portrait" r:id="rId1"/>
  <rowBreaks count="4" manualBreakCount="4">
    <brk id="85" max="6" man="1"/>
    <brk id="194" max="6" man="1"/>
    <brk id="267" max="6" man="1"/>
    <brk id="391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8" t="s">
        <v>50</v>
      </c>
      <c r="B6" s="368"/>
      <c r="C6" s="368"/>
      <c r="D6" s="368"/>
      <c r="E6" s="368"/>
      <c r="F6" s="368"/>
      <c r="G6" s="104"/>
    </row>
    <row r="7" spans="1:7" s="11" customFormat="1" ht="21.75" customHeight="1" x14ac:dyDescent="0.45">
      <c r="A7" s="369" t="str">
        <f>'A2 Exploitation'!A8:F8</f>
        <v>HAMMAM LIF</v>
      </c>
      <c r="B7" s="369"/>
      <c r="C7" s="369"/>
      <c r="D7" s="369"/>
      <c r="E7" s="369"/>
      <c r="F7" s="369"/>
      <c r="G7" s="104"/>
    </row>
    <row r="8" spans="1:7" s="11" customFormat="1" ht="24" x14ac:dyDescent="0.45">
      <c r="A8" s="243" t="s">
        <v>42</v>
      </c>
      <c r="B8" s="370" t="str">
        <f>'A2 Exploitation'!B9:F9</f>
        <v>M Souheil DRAOUI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 t="str">
        <f>'A2 Exploitation'!B10:F10</f>
        <v>Directeur du magasin M Mohamed Najd KHIARI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'A2 Exploitation'!B11:F11</f>
        <v>43402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0.85526315789473684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1</v>
      </c>
      <c r="C19" s="73"/>
      <c r="D19" s="74" t="s">
        <v>436</v>
      </c>
      <c r="E19" s="74"/>
      <c r="F19" s="73" t="s">
        <v>355</v>
      </c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5</v>
      </c>
    </row>
    <row r="23" spans="1:7" x14ac:dyDescent="0.3">
      <c r="A23" s="348" t="s">
        <v>295</v>
      </c>
      <c r="B23" s="349"/>
      <c r="C23" s="350"/>
      <c r="D23" s="288">
        <f>D22/(COUNT(B17:C21)*2)</f>
        <v>0.5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ht="33" x14ac:dyDescent="0.3">
      <c r="A48" s="14" t="s">
        <v>231</v>
      </c>
      <c r="B48" s="73">
        <v>1</v>
      </c>
      <c r="C48" s="73"/>
      <c r="D48" s="74" t="s">
        <v>447</v>
      </c>
      <c r="E48" s="73"/>
      <c r="F48" s="73" t="s">
        <v>355</v>
      </c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11</v>
      </c>
    </row>
    <row r="53" spans="1:7" x14ac:dyDescent="0.3">
      <c r="A53" s="348" t="s">
        <v>295</v>
      </c>
      <c r="B53" s="349"/>
      <c r="C53" s="350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33" x14ac:dyDescent="0.3">
      <c r="A59" s="20" t="s">
        <v>92</v>
      </c>
      <c r="B59" s="73">
        <v>1</v>
      </c>
      <c r="C59" s="73"/>
      <c r="D59" s="74" t="s">
        <v>439</v>
      </c>
      <c r="E59" s="73"/>
      <c r="F59" s="73" t="s">
        <v>355</v>
      </c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13</v>
      </c>
    </row>
    <row r="64" spans="1:7" x14ac:dyDescent="0.3">
      <c r="A64" s="348" t="s">
        <v>295</v>
      </c>
      <c r="B64" s="349"/>
      <c r="C64" s="350"/>
      <c r="D64" s="288">
        <f>D63/(COUNT(B56:C62)*2)</f>
        <v>0.9285714285714286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16</v>
      </c>
    </row>
    <row r="162" spans="1:7" x14ac:dyDescent="0.3">
      <c r="A162" s="348" t="s">
        <v>295</v>
      </c>
      <c r="B162" s="349"/>
      <c r="C162" s="350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2</v>
      </c>
    </row>
    <row r="170" spans="1:7" x14ac:dyDescent="0.3">
      <c r="A170" s="348" t="s">
        <v>295</v>
      </c>
      <c r="B170" s="349"/>
      <c r="C170" s="350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8</v>
      </c>
    </row>
    <row r="178" spans="1:7" x14ac:dyDescent="0.3">
      <c r="A178" s="348" t="s">
        <v>295</v>
      </c>
      <c r="B178" s="349"/>
      <c r="C178" s="350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ht="33" x14ac:dyDescent="0.3">
      <c r="A181" s="31" t="s">
        <v>315</v>
      </c>
      <c r="B181" s="73">
        <v>0</v>
      </c>
      <c r="C181" s="73"/>
      <c r="D181" s="74" t="s">
        <v>418</v>
      </c>
      <c r="E181" s="74" t="s">
        <v>419</v>
      </c>
      <c r="F181" s="73" t="s">
        <v>356</v>
      </c>
    </row>
    <row r="182" spans="1:7" ht="33" x14ac:dyDescent="0.3">
      <c r="A182" s="39" t="s">
        <v>220</v>
      </c>
      <c r="B182" s="73">
        <v>1</v>
      </c>
      <c r="C182" s="73"/>
      <c r="D182" s="74" t="s">
        <v>446</v>
      </c>
      <c r="E182" s="52"/>
      <c r="F182" s="73" t="s">
        <v>355</v>
      </c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7</v>
      </c>
    </row>
    <row r="187" spans="1:7" x14ac:dyDescent="0.3">
      <c r="A187" s="348" t="s">
        <v>295</v>
      </c>
      <c r="B187" s="349"/>
      <c r="C187" s="350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33" x14ac:dyDescent="0.3">
      <c r="A192" s="17" t="s">
        <v>311</v>
      </c>
      <c r="B192" s="73">
        <v>1</v>
      </c>
      <c r="C192" s="73"/>
      <c r="D192" s="74" t="s">
        <v>437</v>
      </c>
      <c r="E192" s="73"/>
      <c r="F192" s="73" t="s">
        <v>355</v>
      </c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3</v>
      </c>
    </row>
    <row r="195" spans="1:6" x14ac:dyDescent="0.3">
      <c r="A195" s="348" t="s">
        <v>295</v>
      </c>
      <c r="B195" s="349"/>
      <c r="C195" s="350"/>
      <c r="D195" s="288">
        <f>D194/(COUNT(B190:C193)*2)</f>
        <v>0.75</v>
      </c>
    </row>
    <row r="197" spans="1:6" ht="18" x14ac:dyDescent="0.35">
      <c r="A197" s="47" t="s">
        <v>438</v>
      </c>
      <c r="B197" s="46"/>
      <c r="C197" s="46"/>
      <c r="D197" s="239">
        <f>E197/F197</f>
        <v>0.77777777777777779</v>
      </c>
      <c r="E197" s="313">
        <f>COUNTIF('A1 Technique'!F17:F193,"ok")</f>
        <v>7</v>
      </c>
      <c r="F197" s="313">
        <f>COUNTA('A1 Technique'!F17:F193)</f>
        <v>9</v>
      </c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65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0.85526315789473684</v>
      </c>
    </row>
  </sheetData>
  <sheetProtection algorithmName="SHA-512" hashValue="kvtRM8aNnhOpWKNpQpNEJe6Nig5f21Hf4rUrF4ylJF36C/bnDJVNNH3FXYUMU9hWWs40aLob5EF/pS6Xw37BNQ==" saltValue="U7VQyMTqkIvgyzDnc5qXvw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0" orientation="portrait" r:id="rId1"/>
  <rowBreaks count="2" manualBreakCount="2">
    <brk id="76" max="5" man="1"/>
    <brk id="150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83" zoomScale="70" zoomScaleSheetLayoutView="70" workbookViewId="0">
      <selection activeCell="A13" sqref="A1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HAMMAM LIF</v>
      </c>
      <c r="B8" s="343"/>
      <c r="C8" s="343"/>
      <c r="D8" s="343"/>
      <c r="E8" s="343"/>
      <c r="F8" s="343"/>
      <c r="G8" s="104"/>
    </row>
    <row r="9" spans="1:7" ht="24" x14ac:dyDescent="0.45">
      <c r="A9" s="243" t="s">
        <v>42</v>
      </c>
      <c r="B9" s="374"/>
      <c r="C9" s="374"/>
      <c r="D9" s="374"/>
      <c r="E9" s="374"/>
      <c r="F9" s="374"/>
      <c r="G9" s="104"/>
    </row>
    <row r="10" spans="1:7" ht="24" x14ac:dyDescent="0.45">
      <c r="A10" s="244" t="s">
        <v>44</v>
      </c>
      <c r="B10" s="375"/>
      <c r="C10" s="375"/>
      <c r="D10" s="375"/>
      <c r="E10" s="375"/>
      <c r="F10" s="375"/>
      <c r="G10" s="104"/>
    </row>
    <row r="11" spans="1:7" ht="24" x14ac:dyDescent="0.45">
      <c r="A11" s="243" t="s">
        <v>43</v>
      </c>
      <c r="B11" s="373"/>
      <c r="C11" s="373"/>
      <c r="D11" s="373"/>
      <c r="E11" s="373"/>
      <c r="F11" s="373"/>
      <c r="G11" s="104"/>
    </row>
    <row r="12" spans="1:7" ht="24" x14ac:dyDescent="0.45">
      <c r="A12" s="243" t="s">
        <v>239</v>
      </c>
      <c r="B12" s="372">
        <f>D549</f>
        <v>1.0917030567685589E-2</v>
      </c>
      <c r="C12" s="372"/>
      <c r="D12" s="372"/>
      <c r="E12" s="372"/>
      <c r="F12" s="372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226">
        <f>IFERROR(E41/F41,"N.A")</f>
        <v>1</v>
      </c>
      <c r="E41" s="227">
        <f>COUNTIF('A2 Exploitation'!F21:F40,"ok")</f>
        <v>2</v>
      </c>
      <c r="F41" s="228">
        <f>COUNTA('A2 Exploitation'!F21:F40)</f>
        <v>2</v>
      </c>
    </row>
    <row r="42" spans="1:7" x14ac:dyDescent="0.3">
      <c r="A42" s="252" t="s">
        <v>36</v>
      </c>
      <c r="B42" s="252"/>
      <c r="C42" s="252"/>
      <c r="D42" s="252">
        <f>SUM(B29:C37,B39:C41)</f>
        <v>2</v>
      </c>
    </row>
    <row r="43" spans="1:7" x14ac:dyDescent="0.3">
      <c r="A43" s="248" t="s">
        <v>35</v>
      </c>
      <c r="B43" s="249"/>
      <c r="C43" s="250"/>
      <c r="D43" s="251">
        <f>D42/(COUNT(B29:C37,B39:C41)*2)</f>
        <v>0.1111111111111111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2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7.6923076923076927E-2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>
        <f>IFERROR(E386/F386,"N.A")</f>
        <v>0</v>
      </c>
      <c r="E386" s="227">
        <f>COUNTIF('A2 Exploitation'!F365:F385,"ok")</f>
        <v>0</v>
      </c>
      <c r="F386" s="228">
        <f>COUNTA('A2 Exploitation'!F365:F385)</f>
        <v>2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0.66666666666666663</v>
      </c>
      <c r="E439" s="227">
        <f>COUNTIF('A2 Exploitation'!F398:F438,"ok")</f>
        <v>2</v>
      </c>
      <c r="F439" s="228">
        <f>COUNTA('A2 Exploitation'!F398:F438)</f>
        <v>3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8.3333333333333329E-2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1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2.5000000000000001E-2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COUNTIF('A2 Exploitation'!F488:F497,"ok")</f>
        <v>1</v>
      </c>
      <c r="F498" s="228">
        <f>COUNTA('A2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2</v>
      </c>
    </row>
    <row r="500" spans="1:7" x14ac:dyDescent="0.3">
      <c r="A500" s="248" t="s">
        <v>35</v>
      </c>
      <c r="B500" s="249"/>
      <c r="C500" s="250"/>
      <c r="D500" s="251">
        <f>D499/(COUNT(B496:C498)*2)</f>
        <v>0.33333333333333331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2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0.14285714285714285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0.66666666666666663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5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1.0917030567685589E-2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str">
        <f>'A3 Exploitation'!A8:F8</f>
        <v>HAMMAM LIF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3" t="s">
        <v>42</v>
      </c>
      <c r="B8" s="370">
        <f>'A3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'A3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'A3 Exploitation'!B11:F11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0</v>
      </c>
    </row>
    <row r="23" spans="1:7" x14ac:dyDescent="0.3">
      <c r="A23" s="348" t="s">
        <v>295</v>
      </c>
      <c r="B23" s="349"/>
      <c r="C23" s="350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0</v>
      </c>
    </row>
    <row r="53" spans="1:7" x14ac:dyDescent="0.3">
      <c r="A53" s="348" t="s">
        <v>295</v>
      </c>
      <c r="B53" s="349"/>
      <c r="C53" s="350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0</v>
      </c>
    </row>
    <row r="64" spans="1:7" x14ac:dyDescent="0.3">
      <c r="A64" s="348" t="s">
        <v>295</v>
      </c>
      <c r="B64" s="349"/>
      <c r="C64" s="350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0</v>
      </c>
    </row>
    <row r="162" spans="1:7" x14ac:dyDescent="0.3">
      <c r="A162" s="348" t="s">
        <v>295</v>
      </c>
      <c r="B162" s="349"/>
      <c r="C162" s="350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0</v>
      </c>
    </row>
    <row r="170" spans="1:7" x14ac:dyDescent="0.3">
      <c r="A170" s="348" t="s">
        <v>295</v>
      </c>
      <c r="B170" s="349"/>
      <c r="C170" s="350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0</v>
      </c>
    </row>
    <row r="178" spans="1:7" x14ac:dyDescent="0.3">
      <c r="A178" s="348" t="s">
        <v>295</v>
      </c>
      <c r="B178" s="349"/>
      <c r="C178" s="350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0</v>
      </c>
    </row>
    <row r="187" spans="1:7" x14ac:dyDescent="0.3">
      <c r="A187" s="348" t="s">
        <v>295</v>
      </c>
      <c r="B187" s="349"/>
      <c r="C187" s="350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0</v>
      </c>
    </row>
    <row r="195" spans="1:6" x14ac:dyDescent="0.3">
      <c r="A195" s="348" t="s">
        <v>295</v>
      </c>
      <c r="B195" s="349"/>
      <c r="C195" s="350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>
        <f>E197*100/F197</f>
        <v>83.333333333333329</v>
      </c>
      <c r="E197" s="231">
        <f>COUNTIF('A2 Technique'!F17:F193,"ok")</f>
        <v>5</v>
      </c>
      <c r="F197" s="232">
        <f>COUNTA('A2 Technique'!F17:F193)</f>
        <v>6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HAMMAM LIF</v>
      </c>
      <c r="B8" s="343"/>
      <c r="C8" s="343"/>
      <c r="D8" s="343"/>
      <c r="E8" s="343"/>
      <c r="F8" s="343"/>
      <c r="G8" s="104"/>
    </row>
    <row r="9" spans="1:7" ht="24" x14ac:dyDescent="0.45">
      <c r="A9" s="306" t="s">
        <v>42</v>
      </c>
      <c r="B9" s="377"/>
      <c r="C9" s="377"/>
      <c r="D9" s="377"/>
      <c r="E9" s="377"/>
      <c r="F9" s="377"/>
      <c r="G9" s="104"/>
    </row>
    <row r="10" spans="1:7" ht="24" x14ac:dyDescent="0.45">
      <c r="A10" s="307" t="s">
        <v>44</v>
      </c>
      <c r="B10" s="378"/>
      <c r="C10" s="378"/>
      <c r="D10" s="378"/>
      <c r="E10" s="378"/>
      <c r="F10" s="378"/>
      <c r="G10" s="104"/>
    </row>
    <row r="11" spans="1:7" ht="24" x14ac:dyDescent="0.45">
      <c r="A11" s="306" t="s">
        <v>43</v>
      </c>
      <c r="B11" s="376"/>
      <c r="C11" s="376"/>
      <c r="D11" s="376"/>
      <c r="E11" s="376"/>
      <c r="F11" s="376"/>
      <c r="G11" s="104"/>
    </row>
    <row r="12" spans="1:7" ht="24" x14ac:dyDescent="0.45">
      <c r="A12" s="306" t="s">
        <v>239</v>
      </c>
      <c r="B12" s="379">
        <f>D549</f>
        <v>0</v>
      </c>
      <c r="C12" s="379"/>
      <c r="D12" s="379"/>
      <c r="E12" s="379"/>
      <c r="F12" s="379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ht="16.5" customHeight="1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ht="16.5" customHeight="1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ht="16.5" customHeight="1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ht="16.5" customHeight="1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ht="16.5" customHeigh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ht="16.5" customHeight="1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ht="16.5" customHeight="1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ht="16.5" customHeight="1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ht="16.5" customHeight="1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ht="16.5" customHeight="1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ht="16.5" customHeight="1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ht="16.5" customHeight="1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ht="16.5" customHeight="1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e">
        <f>#REF!</f>
        <v>#REF!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3" t="s">
        <v>42</v>
      </c>
      <c r="B8" s="370">
        <f>'A4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'A4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'A4 Exploitation'!A8:F8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0</v>
      </c>
    </row>
    <row r="23" spans="1:7" x14ac:dyDescent="0.3">
      <c r="A23" s="348" t="s">
        <v>295</v>
      </c>
      <c r="B23" s="349"/>
      <c r="C23" s="350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0</v>
      </c>
    </row>
    <row r="53" spans="1:7" x14ac:dyDescent="0.3">
      <c r="A53" s="348" t="s">
        <v>295</v>
      </c>
      <c r="B53" s="349"/>
      <c r="C53" s="350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0</v>
      </c>
    </row>
    <row r="64" spans="1:7" x14ac:dyDescent="0.3">
      <c r="A64" s="348" t="s">
        <v>295</v>
      </c>
      <c r="B64" s="349"/>
      <c r="C64" s="350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0</v>
      </c>
    </row>
    <row r="162" spans="1:7" x14ac:dyDescent="0.3">
      <c r="A162" s="348" t="s">
        <v>295</v>
      </c>
      <c r="B162" s="349"/>
      <c r="C162" s="350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0</v>
      </c>
    </row>
    <row r="170" spans="1:7" x14ac:dyDescent="0.3">
      <c r="A170" s="348" t="s">
        <v>295</v>
      </c>
      <c r="B170" s="349"/>
      <c r="C170" s="350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0</v>
      </c>
    </row>
    <row r="178" spans="1:7" x14ac:dyDescent="0.3">
      <c r="A178" s="348" t="s">
        <v>295</v>
      </c>
      <c r="B178" s="349"/>
      <c r="C178" s="350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0</v>
      </c>
    </row>
    <row r="187" spans="1:7" x14ac:dyDescent="0.3">
      <c r="A187" s="348" t="s">
        <v>295</v>
      </c>
      <c r="B187" s="349"/>
      <c r="C187" s="350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0</v>
      </c>
    </row>
    <row r="195" spans="1:6" x14ac:dyDescent="0.3">
      <c r="A195" s="348" t="s">
        <v>295</v>
      </c>
      <c r="B195" s="349"/>
      <c r="C195" s="350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2018-02-22T14:54:44Z</cp:lastPrinted>
  <dcterms:created xsi:type="dcterms:W3CDTF">2015-10-03T07:44:26Z</dcterms:created>
  <dcterms:modified xsi:type="dcterms:W3CDTF">2019-05-12T12:32:06Z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