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Fouchana\2019\1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366" i="36"/>
  <c r="B244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D424" i="36"/>
  <c r="B424" i="36" s="1"/>
  <c r="D366" i="36"/>
  <c r="D299" i="36"/>
  <c r="B299" i="36" s="1"/>
  <c r="D244" i="36"/>
  <c r="D185" i="36"/>
  <c r="B185" i="36" s="1"/>
  <c r="D129" i="36"/>
  <c r="B129" i="36" s="1"/>
  <c r="D161" i="39" l="1"/>
  <c r="D162" i="39" s="1"/>
  <c r="D149" i="41"/>
  <c r="D150" i="41" s="1"/>
  <c r="D133" i="43"/>
  <c r="D134" i="43" s="1"/>
  <c r="D118" i="39"/>
  <c r="D119" i="39" s="1"/>
  <c r="D728" i="36"/>
  <c r="B43" i="2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E244" i="42"/>
  <c r="D566" i="42"/>
  <c r="D203" i="38"/>
  <c r="D204" i="38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<sst xmlns="http://schemas.openxmlformats.org/spreadsheetml/2006/main" count="5785" uniqueCount="555">
  <si>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</si>
  <si>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</si>
  <si>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</si>
  <si>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</si>
  <si>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</si>
  <si>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</si>
  <si>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</si>
  <si>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</si>
  <si>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</si>
  <si>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</si>
  <si>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</si>
  <si>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</si>
  <si>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</si>
  <si>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</si>
  <si>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</si>
  <si>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</si>
  <si>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</si>
  <si>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</si>
  <si>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</si>
  <si>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</si>
  <si>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</si>
  <si>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</si>
  <si>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</si>
  <si>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</si>
  <si>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</si>
  <si>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</si>
  <si>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</si>
  <si>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</si>
  <si>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</si>
  <si>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</si>
  <si>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</si>
  <si>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</si>
  <si>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</si>
  <si>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</si>
  <si>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</si>
  <si>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</si>
  <si>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</si>
  <si>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</si>
  <si>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</si>
  <si>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</si>
  <si>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</si>
  <si>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</si>
  <si>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</si>
  <si>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</si>
  <si>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</si>
  <si>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</si>
  <si>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</si>
  <si>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</si>
  <si>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</si>
  <si>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</si>
  <si>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</si>
  <si>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</si>
  <si>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</si>
  <si>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</si>
  <si>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</si>
  <si>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</si>
  <si>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</si>
  <si>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</si>
  <si>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</si>
  <si>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</si>
  <si>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</si>
  <si>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</si>
  <si>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</si>
  <si>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</si>
  <si>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</si>
  <si>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</si>
  <si>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</si>
  <si>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</si>
  <si>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</si>
  <si>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</si>
  <si>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</si>
  <si>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</si>
  <si>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</si>
  <si>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</si>
  <si>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</si>
  <si>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</si>
  <si>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</si>
  <si>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</si>
  <si>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</si>
  <si>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</si>
  <si>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</si>
  <si>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</si>
  <si>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</si>
  <si>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</si>
  <si>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</si>
  <si>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</si>
  <si>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</si>
  <si>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</si>
  <si>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</si>
  <si>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</si>
  <si>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</si>
  <si>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</si>
  <si>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</si>
  <si>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</si>
  <si>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</si>
  <si>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</si>
  <si>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</si>
  <si>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</si>
  <si>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</si>
  <si>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</si>
  <si>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</si>
  <si>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</si>
  <si>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</si>
  <si>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</si>
  <si>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</si>
  <si>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</si>
  <si>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</si>
  <si>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</si>
  <si>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</si>
  <si>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</si>
  <si>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</si>
  <si>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</si>
  <si>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</si>
  <si>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</si>
  <si>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</si>
  <si>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</si>
  <si>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</si>
  <si>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</si>
  <si>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</si>
  <si>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</si>
  <si>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</si>
  <si>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</si>
  <si>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</si>
  <si>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</si>
  <si>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</si>
  <si>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</si>
  <si>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</si>
  <si>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</si>
  <si>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</si>
  <si>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</si>
  <si>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</si>
  <si>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</si>
  <si>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</si>
  <si>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</si>
  <si>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</si>
  <si>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</si>
  <si>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</si>
  <si>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</si>
  <si>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</si>
  <si>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</si>
  <si>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</si>
  <si>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</si>
  <si>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</si>
  <si>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</si>
  <si>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</si>
  <si>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</si>
  <si>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</si>
  <si>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</si>
  <si>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</si>
  <si>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</si>
  <si>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</si>
  <si>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</si>
  <si>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</si>
  <si>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</si>
  <si>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</si>
  <si>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</si>
  <si>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</si>
  <si>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</si>
  <si>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</si>
  <si>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</si>
  <si>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</si>
  <si>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</si>
  <si>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</si>
  <si>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</si>
  <si>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</si>
  <si>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</si>
  <si>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</si>
  <si>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</si>
  <si>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</si>
  <si>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</si>
  <si>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</si>
  <si>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</si>
  <si>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</si>
  <si>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</si>
  <si>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</si>
  <si>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</si>
  <si>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</si>
  <si>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</si>
  <si>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</si>
  <si>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</si>
  <si>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</si>
  <si>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</si>
  <si>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</si>
  <si>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</si>
  <si>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</si>
  <si>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</si>
  <si>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</si>
  <si>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</si>
  <si>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</si>
  <si>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</si>
  <si>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</si>
  <si>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</si>
  <si>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</si>
  <si>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</si>
  <si>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</si>
  <si>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</si>
  <si>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</si>
  <si>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</si>
  <si>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</si>
  <si>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</si>
  <si>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</si>
  <si>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</si>
  <si>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</si>
  <si>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</si>
  <si>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</si>
  <si>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</si>
  <si>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</si>
  <si>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</si>
  <si>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</si>
  <si>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</si>
  <si>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</si>
  <si>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</si>
  <si>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</si>
  <si>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</si>
  <si>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</si>
  <si>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</si>
  <si>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</si>
  <si>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</si>
  <si>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</si>
  <si>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</si>
  <si>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</si>
  <si>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</si>
  <si>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</si>
  <si>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</si>
  <si>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</si>
  <si>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</si>
  <si>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</si>
  <si>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</si>
  <si>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</si>
  <si>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</si>
  <si>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</si>
  <si>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</si>
  <si>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</si>
  <si>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</si>
  <si>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</si>
  <si>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</si>
  <si>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</si>
  <si>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</si>
  <si>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</si>
  <si>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</si>
  <si>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</si>
  <si>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</si>
  <si>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</si>
  <si>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</si>
  <si>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</si>
  <si>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</si>
  <si>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</si>
  <si>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</si>
  <si>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</si>
  <si>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</si>
  <si>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</si>
  <si>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</si>
  <si>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</si>
  <si>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</si>
  <si>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</si>
  <si>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</si>
  <si>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</si>
  <si>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</si>
  <si>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</si>
  <si>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</si>
  <si>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</si>
  <si>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</si>
  <si>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</si>
  <si>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</si>
  <si>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</si>
  <si>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</si>
  <si>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</si>
  <si>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</si>
  <si>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</si>
  <si>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</si>
  <si>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</si>
  <si>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</si>
  <si>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</si>
  <si>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</si>
  <si>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</si>
  <si>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</si>
  <si>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</si>
  <si>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</si>
  <si>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</si>
  <si>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</si>
  <si>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</si>
  <si>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</si>
  <si>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</si>
  <si>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</si>
  <si>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</si>
  <si>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</si>
  <si>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</si>
  <si>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</si>
  <si>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</si>
  <si>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</si>
  <si>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</si>
  <si>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</si>
  <si>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</si>
  <si>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</si>
  <si>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</si>
  <si>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</si>
  <si>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</si>
  <si>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</si>
  <si>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</si>
  <si>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</si>
  <si>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</si>
  <si>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</si>
  <si>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</si>
  <si>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</si>
  <si>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</si>
  <si>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</si>
  <si>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</si>
  <si>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</si>
  <si>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</si>
  <si>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</si>
  <si>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</si>
  <si>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</si>
  <si>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</si>
  <si>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</si>
  <si>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</si>
  <si>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</si>
  <si>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</si>
  <si>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</si>
  <si>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</si>
  <si>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</si>
  <si>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</si>
  <si>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</si>
  <si>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</si>
  <si>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</si>
  <si>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</si>
  <si>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</si>
  <si>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</si>
  <si>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</si>
  <si>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</si>
  <si>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</si>
  <si>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</si>
  <si>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</si>
  <si>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</si>
  <si>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</si>
  <si>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</si>
  <si>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</si>
  <si>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</si>
  <si>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</si>
  <si>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</si>
  <si>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</si>
  <si>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</si>
  <si>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</si>
  <si>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</si>
  <si>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</si>
  <si>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</si>
  <si>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</si>
  <si>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</si>
  <si>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</si>
  <si>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</si>
  <si>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</si>
  <si>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</si>
  <si>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</si>
  <si>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</si>
  <si>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</si>
  <si>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</si>
  <si>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</si>
  <si>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</si>
  <si>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</si>
  <si>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</si>
  <si>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</si>
  <si>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</si>
  <si>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</si>
  <si>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</si>
  <si>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</si>
  <si>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</si>
  <si>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</si>
  <si>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</si>
  <si>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</si>
  <si>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</si>
  <si>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</si>
  <si>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</si>
  <si>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</si>
  <si>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</si>
  <si>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</si>
  <si>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</si>
  <si>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</si>
  <si>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</si>
  <si>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</si>
  <si>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</si>
  <si>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</si>
  <si>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</si>
  <si>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</si>
  <si>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</si>
  <si>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</si>
  <si>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</si>
  <si>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</si>
  <si>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</si>
  <si>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</si>
  <si>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</si>
  <si>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</si>
  <si>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</si>
  <si>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</si>
  <si>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</si>
  <si>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</si>
  <si>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</si>
  <si>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</si>
  <si>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</si>
  <si>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</si>
  <si>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</si>
  <si>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</si>
  <si>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</si>
  <si>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</si>
  <si>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</si>
  <si>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</si>
  <si>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</si>
  <si>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</si>
  <si>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</si>
  <si>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</si>
  <si>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</si>
  <si>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</si>
  <si>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</si>
  <si>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</si>
  <si>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</si>
  <si>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</si>
  <si>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</si>
  <si>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</si>
  <si>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</si>
  <si>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</si>
  <si>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</si>
  <si>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</si>
  <si>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</si>
  <si>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</si>
  <si>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</si>
  <si>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</si>
  <si>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</si>
  <si>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</si>
  <si>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</si>
  <si>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</si>
  <si>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</si>
  <si>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</si>
  <si>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</si>
  <si>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</si>
  <si>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</si>
  <si>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</si>
  <si>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</si>
  <si>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</si>
  <si>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</si>
  <si>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</si>
  <si>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</si>
  <si>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</si>
  <si>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</si>
  <si>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</si>
  <si>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</si>
  <si>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</si>
  <si>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</si>
  <si>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</si>
  <si>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</si>
  <si>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</si>
  <si>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</si>
  <si>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</si>
  <si>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</si>
  <si>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</si>
  <si>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</si>
  <si>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</si>
  <si>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</si>
  <si>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</si>
  <si>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</si>
  <si>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</si>
  <si>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</si>
  <si>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</si>
  <si>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</si>
  <si>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</si>
  <si>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</si>
  <si>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</si>
  <si>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</si>
  <si>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</si>
  <si>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</si>
  <si>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</si>
  <si>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</si>
  <si>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</si>
  <si>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</si>
  <si>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</si>
  <si>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</si>
  <si>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</si>
  <si>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</si>
  <si>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CE FOUCHANA</t>
  </si>
  <si>
    <t>M Dhia Mechlaoui</t>
  </si>
  <si>
    <t>M Ahmed Hmida (gestionnaire du stock)</t>
  </si>
  <si>
    <t>Le référentiel qualité 2019 n'était pas affiché.</t>
  </si>
  <si>
    <t>Afficher le référentiel.</t>
  </si>
  <si>
    <t>L'autocontrôle de N/D du 18/04/19 n'était pas réalisé.</t>
  </si>
  <si>
    <t>L'enregistrement des autocontrôles de N/D est quotidien.</t>
  </si>
  <si>
    <t>Afficher les prix sur les produits exposés.</t>
  </si>
  <si>
    <t>Renforcer le triage.</t>
  </si>
  <si>
    <t>Stocker les produits d'entretien dans l'espace dédié sous le poste de pesage.</t>
  </si>
  <si>
    <t>Les légumes sont stockés dans la CF PLS, toutefois, l'enregistrement des températures de la chaîne du froid de la CF n'était pas effectué.</t>
  </si>
  <si>
    <t>Réaliser l'enregistrement des températures de la CF.</t>
  </si>
  <si>
    <t xml:space="preserve">L’espace sous les étagères de rangement n’était pas propre.
</t>
  </si>
  <si>
    <t>Renforcer le nettoyage à ce niveau.</t>
  </si>
  <si>
    <t>Manque de propreté du linéaire des biscuits.</t>
  </si>
  <si>
    <t>Procéder au nettoyage.</t>
  </si>
  <si>
    <t>Afficher le référentiel qualité.</t>
  </si>
  <si>
    <t>Minimiser les attentes prolongées à température ambiantes.</t>
  </si>
  <si>
    <t>Le thermomètre infrarouge était non fonctionnel.
Utilisation du thermomètre du rayon PLS dans la réception.</t>
  </si>
  <si>
    <t>Meuble froid négatif PLS: développement du givre au meuble.</t>
  </si>
  <si>
    <t>Dégivrer et entretenir le meuble.</t>
  </si>
  <si>
    <t>FLEG: les deux DEIVs étaient en panne.</t>
  </si>
  <si>
    <t>Renforcer l'étanchéité a ce niveau.</t>
  </si>
  <si>
    <t>Le sol était crevassé à plusieurs niveaux.</t>
  </si>
  <si>
    <t>Réparer le revêtement du sol.</t>
  </si>
  <si>
    <t>Entretenir le meuble.</t>
  </si>
  <si>
    <t>Le revêtement du meuble d’exposition était rouillé.</t>
  </si>
  <si>
    <t>Réparer l'afficheur.
Revoir le bon fonctionnement du meuble, assurer une T° de stockage inférieure à 10°C.</t>
  </si>
  <si>
    <t>Meuble froid négatif:
T° affichée: -22°C
T° mesurée: -15°C</t>
  </si>
  <si>
    <t>Assurer au minimum une T° de -18°C.</t>
  </si>
  <si>
    <t>Suite à l’attente prolongée des yaourts réceptionnés, il y a développement de signes de rupture de la chaine du froid (gouttelettes d’eau sur les pots de yaourt).
La température de surface mesurée était à 14,5°C.</t>
  </si>
  <si>
    <t>Respecter la charte vestimentaire.</t>
  </si>
  <si>
    <t>Réparer le thermomètre infrarouge.
Fournir un thermomètre à sonde pour la réception.</t>
  </si>
  <si>
    <t xml:space="preserve">Le prix n’était pas affiché pour la fraise et banane exposé.
L’afficheur était défaillant.
</t>
  </si>
  <si>
    <t xml:space="preserve">Une pomme de terre exposée était altérée, développement des bourgeons, 
</t>
  </si>
  <si>
    <t>Renforcer le contrôle de l'étiquetage des produits exposés.</t>
  </si>
  <si>
    <t xml:space="preserve">Les DF et DLC étaient illisibles pour une unité de « mille cake, moulin d’or ».
</t>
  </si>
  <si>
    <t>Le gestionnaire du stock et deux opératrices ne portaient pas leurs badges.</t>
  </si>
  <si>
    <t>L'afficheur du meuble était non fonctionnel.
Meuble d'exposition des fraises et bannane:
T° mesurée: entre 9,5°C et 11,5°C.</t>
  </si>
  <si>
    <t>Réparer ces DEIVs.</t>
  </si>
  <si>
    <t xml:space="preserve">Manque de propreté du meuble d’exposition des produits pour animaux. </t>
  </si>
  <si>
    <t>Meuble surgelé: la jointure du meuble négatif n’était pas propre</t>
  </si>
  <si>
    <t xml:space="preserve">Le sol était crevassé.
Présence d’infiltration d’eau au niveau du plafond de la surface de vente. 
</t>
  </si>
  <si>
    <t>Réparer le revêtement et entretenir le plafond abimé par l'humidité.</t>
  </si>
  <si>
    <t>Armoire froide produits casse: la jointure était moisie.</t>
  </si>
  <si>
    <t>Procéder au nettoyage des jointures.</t>
  </si>
  <si>
    <t xml:space="preserve">Les mentions légales (DF et DLC) étaient illisibles sur un paquet de datte (Ikram).
Absence des DF et DLC sur un paquet de datte « Dorra ».
</t>
  </si>
  <si>
    <t xml:space="preserve">Stockage du produit de nettoyage près des caisse de légumes. 
</t>
  </si>
  <si>
    <t xml:space="preserve">La date limite de consommation pour un paquet de yaourt était illisible.
Les DF étaient illisibles pour deux pots de « préparation pour cheesecake, Kaiser.
</t>
  </si>
  <si>
    <t>Manque d'étanchéité de la porte de réception</t>
  </si>
  <si>
    <t>Même chambre froide avec les produits PLS.</t>
  </si>
  <si>
    <t>Les étagères de pâte, semoules, sucre , thé et café n'étaient pas propres le jour de l'audit.</t>
  </si>
  <si>
    <t>Renforcer le nettoyage.</t>
  </si>
  <si>
    <t>Absence de thermomètre à sonde. Utilisation du thermomètre à sonde de la réception.</t>
  </si>
  <si>
    <t>Fournir un thermomètre à sonde.</t>
  </si>
  <si>
    <t>Renforcer le contrôle de l'étiquetage des produits.</t>
  </si>
  <si>
    <t>Renforcer le contrôle des DLC des produits.</t>
  </si>
  <si>
    <t>Former les employés.</t>
  </si>
  <si>
    <t>Certains casiers étaient rouillés de l'intérieur.</t>
  </si>
  <si>
    <t>Traiter la rouille.</t>
  </si>
  <si>
    <t>M Souheil DRAOUI</t>
  </si>
  <si>
    <t>Directeur magasin</t>
  </si>
  <si>
    <t>La porte de la réception manquait d'étanchéité.</t>
  </si>
  <si>
    <t>Renforcer l'étanchéité.</t>
  </si>
  <si>
    <t>Le sol était crevassé sous la porte de la réception.</t>
  </si>
  <si>
    <t>Assurer la réparation.</t>
  </si>
  <si>
    <t>Certaines étagères de stockage étaient rouillés et défoncés.</t>
  </si>
  <si>
    <t>Procéder à la réparation et traiter la rouille.</t>
  </si>
  <si>
    <t>Procéder au dégivrage.</t>
  </si>
  <si>
    <t>Le distributeur savon des sanitaires était mal fixé.</t>
  </si>
  <si>
    <t>Veuillez fixer correctement cet élément.</t>
  </si>
  <si>
    <t>Certaines casiers étaient rouillés de l'intérieur.</t>
  </si>
  <si>
    <t>Présence de givre dans le meuble froid d'exposition des glaces.</t>
  </si>
  <si>
    <t>Présence d'un sachet de barquettes "moulin d'or" périmé depuis le 13/12/19.</t>
  </si>
  <si>
    <t>Le sol de la réserve et au rayons d'expositions était crevassé.</t>
  </si>
  <si>
    <t>La poubelle de la salle de pause était à ouverture manuelle.</t>
  </si>
  <si>
    <t>Fournir une poubelle à pédale.</t>
  </si>
  <si>
    <t>La fraicheur des kiwis n'était pas satisfaisante.</t>
  </si>
  <si>
    <t>L'étiquetage fournisseur de la durée de vie d'une canette "Schweppes" était absent.</t>
  </si>
  <si>
    <t>Certains employés n'ont pas assisté à une formation en bonnes pratiques d'hygiène.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</si>
</sst>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1" xfId="0" applyFont="1" applyBorder="1" applyAlignment="1" applyProtection="1">
      <alignment vertical="center" wrapText="1"/>
      <protection locked="0" hidden="1"/>
    </xf>
    <xf numFmtId="165" fontId="35" fillId="0" borderId="1" xfId="0" applyNumberFormat="1" applyFont="1" applyBorder="1" applyAlignment="1" applyProtection="1">
      <alignment horizontal="left" wrapText="1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3" fillId="2" borderId="1" xfId="0" applyFont="1" applyFill="1" applyBorder="1" applyAlignment="1" applyProtection="1">
      <alignment horizontal="left" vertical="top" wrapText="1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0.8529411764705882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5402064"/>
        <c:axId val="625393360"/>
      </c:barChart>
      <c:catAx>
        <c:axId val="62540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5393360"/>
        <c:crosses val="autoZero"/>
        <c:auto val="1"/>
        <c:lblAlgn val="ctr"/>
        <c:lblOffset val="100"/>
        <c:noMultiLvlLbl val="0"/>
      </c:catAx>
      <c:valAx>
        <c:axId val="62539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540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401232"/>
        <c:axId val="860407216"/>
      </c:barChart>
      <c:catAx>
        <c:axId val="86040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407216"/>
        <c:crosses val="autoZero"/>
        <c:auto val="1"/>
        <c:lblAlgn val="ctr"/>
        <c:lblOffset val="100"/>
        <c:noMultiLvlLbl val="0"/>
      </c:catAx>
      <c:valAx>
        <c:axId val="86040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40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41840"/>
        <c:axId val="861642384"/>
      </c:barChart>
      <c:catAx>
        <c:axId val="86164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42384"/>
        <c:crosses val="autoZero"/>
        <c:auto val="1"/>
        <c:lblAlgn val="ctr"/>
        <c:lblOffset val="100"/>
        <c:noMultiLvlLbl val="0"/>
      </c:catAx>
      <c:valAx>
        <c:axId val="86164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4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0.71052631578947367</c:v>
                </c:pt>
                <c:pt idx="1">
                  <c:v>0.78947368421052633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43472"/>
        <c:axId val="861630416"/>
      </c:barChart>
      <c:catAx>
        <c:axId val="86164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30416"/>
        <c:crosses val="autoZero"/>
        <c:auto val="1"/>
        <c:lblAlgn val="ctr"/>
        <c:lblOffset val="100"/>
        <c:noMultiLvlLbl val="0"/>
      </c:catAx>
      <c:valAx>
        <c:axId val="86163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4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0.93333333333333335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44016"/>
        <c:axId val="861629328"/>
      </c:barChart>
      <c:catAx>
        <c:axId val="86164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29328"/>
        <c:crosses val="autoZero"/>
        <c:auto val="1"/>
        <c:lblAlgn val="ctr"/>
        <c:lblOffset val="100"/>
        <c:noMultiLvlLbl val="0"/>
      </c:catAx>
      <c:valAx>
        <c:axId val="86162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4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30960"/>
        <c:axId val="861631504"/>
      </c:barChart>
      <c:catAx>
        <c:axId val="86163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31504"/>
        <c:crosses val="autoZero"/>
        <c:auto val="1"/>
        <c:lblAlgn val="ctr"/>
        <c:lblOffset val="100"/>
        <c:noMultiLvlLbl val="0"/>
      </c:catAx>
      <c:valAx>
        <c:axId val="86163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3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0.85555555555555551</c:v>
                </c:pt>
                <c:pt idx="1">
                  <c:v>0.88636363636363635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39120"/>
        <c:axId val="861633680"/>
      </c:barChart>
      <c:catAx>
        <c:axId val="86163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33680"/>
        <c:crosses val="autoZero"/>
        <c:auto val="1"/>
        <c:lblAlgn val="ctr"/>
        <c:lblOffset val="100"/>
        <c:noMultiLvlLbl val="0"/>
      </c:catAx>
      <c:valAx>
        <c:axId val="86163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3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0.81746031746031744</c:v>
                </c:pt>
                <c:pt idx="1">
                  <c:v>0.90944881889763785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1634768"/>
        <c:axId val="861635312"/>
      </c:barChart>
      <c:catAx>
        <c:axId val="86163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35312"/>
        <c:crosses val="autoZero"/>
        <c:auto val="1"/>
        <c:lblAlgn val="ctr"/>
        <c:lblOffset val="100"/>
        <c:noMultiLvlLbl val="0"/>
      </c:catAx>
      <c:valAx>
        <c:axId val="86163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163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0.83650793650793642</c:v>
                </c:pt>
                <c:pt idx="1">
                  <c:v>0.8979062276306371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61639664"/>
        <c:axId val="861640208"/>
        <c:extLst xmlns:c16r2="http://schemas.microsoft.com/office/drawing/2015/06/chart"/>
      </c:barChart>
      <c:catAx>
        <c:axId val="8616396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40208"/>
        <c:crosses val="autoZero"/>
        <c:auto val="1"/>
        <c:lblAlgn val="ctr"/>
        <c:lblOffset val="100"/>
        <c:noMultiLvlLbl val="0"/>
      </c:catAx>
      <c:valAx>
        <c:axId val="8616402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163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0.63375000000000004</c:v>
                </c:pt>
                <c:pt idx="1">
                  <c:v>0.65138888888888891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62603024"/>
        <c:axId val="862602480"/>
        <c:extLst xmlns:c16r2="http://schemas.microsoft.com/office/drawing/2015/06/chart"/>
      </c:barChart>
      <c:catAx>
        <c:axId val="86260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2602480"/>
        <c:crosses val="autoZero"/>
        <c:auto val="1"/>
        <c:lblAlgn val="ctr"/>
        <c:lblOffset val="100"/>
        <c:noMultiLvlLbl val="0"/>
      </c:catAx>
      <c:valAx>
        <c:axId val="86260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260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5397168"/>
        <c:axId val="625397712"/>
      </c:barChart>
      <c:catAx>
        <c:axId val="62539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5397712"/>
        <c:crosses val="autoZero"/>
        <c:auto val="1"/>
        <c:lblAlgn val="ctr"/>
        <c:lblOffset val="100"/>
        <c:noMultiLvlLbl val="0"/>
      </c:catAx>
      <c:valAx>
        <c:axId val="62539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539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4694304"/>
        <c:axId val="860402864"/>
      </c:barChart>
      <c:catAx>
        <c:axId val="62469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402864"/>
        <c:crosses val="autoZero"/>
        <c:auto val="1"/>
        <c:lblAlgn val="ctr"/>
        <c:lblOffset val="100"/>
        <c:noMultiLvlLbl val="0"/>
      </c:catAx>
      <c:valAx>
        <c:axId val="860402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469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393616"/>
        <c:axId val="860399056"/>
      </c:barChart>
      <c:catAx>
        <c:axId val="86039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399056"/>
        <c:crosses val="autoZero"/>
        <c:auto val="1"/>
        <c:lblAlgn val="ctr"/>
        <c:lblOffset val="100"/>
        <c:noMultiLvlLbl val="0"/>
      </c:catAx>
      <c:valAx>
        <c:axId val="860399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39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401776"/>
        <c:axId val="860407760"/>
      </c:barChart>
      <c:catAx>
        <c:axId val="86040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407760"/>
        <c:crosses val="autoZero"/>
        <c:auto val="1"/>
        <c:lblAlgn val="ctr"/>
        <c:lblOffset val="100"/>
        <c:noMultiLvlLbl val="0"/>
      </c:catAx>
      <c:valAx>
        <c:axId val="86040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40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397424"/>
        <c:axId val="860408304"/>
      </c:barChart>
      <c:catAx>
        <c:axId val="86039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408304"/>
        <c:crosses val="autoZero"/>
        <c:auto val="1"/>
        <c:lblAlgn val="ctr"/>
        <c:lblOffset val="100"/>
        <c:noMultiLvlLbl val="0"/>
      </c:catAx>
      <c:valAx>
        <c:axId val="86040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39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395248"/>
        <c:axId val="860404496"/>
      </c:barChart>
      <c:catAx>
        <c:axId val="86039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404496"/>
        <c:crosses val="autoZero"/>
        <c:auto val="1"/>
        <c:lblAlgn val="ctr"/>
        <c:lblOffset val="100"/>
        <c:noMultiLvlLbl val="0"/>
      </c:catAx>
      <c:valAx>
        <c:axId val="86040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39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0.8035714285714286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405040"/>
        <c:axId val="860398512"/>
      </c:barChart>
      <c:catAx>
        <c:axId val="86040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398512"/>
        <c:crosses val="autoZero"/>
        <c:auto val="1"/>
        <c:lblAlgn val="ctr"/>
        <c:lblOffset val="100"/>
        <c:noMultiLvlLbl val="0"/>
      </c:catAx>
      <c:valAx>
        <c:axId val="86039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40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0405584"/>
        <c:axId val="860399600"/>
      </c:barChart>
      <c:catAx>
        <c:axId val="86040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60399600"/>
        <c:crosses val="autoZero"/>
        <c:auto val="1"/>
        <c:lblAlgn val="ctr"/>
        <c:lblOffset val="100"/>
        <c:noMultiLvlLbl val="0"/>
      </c:catAx>
      <c:valAx>
        <c:axId val="86039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040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28" sqref="D2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9" t="s">
        <v>474</v>
      </c>
      <c r="B18" s="349"/>
      <c r="C18" s="349"/>
      <c r="D18" s="350" t="s">
        <v>475</v>
      </c>
      <c r="E18" s="350"/>
      <c r="F18" s="350"/>
      <c r="G18" s="350"/>
      <c r="H18" s="350"/>
      <c r="I18" s="350"/>
      <c r="J18" s="350"/>
      <c r="K18" s="35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1" t="s">
        <v>277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5" t="s">
        <v>279</v>
      </c>
      <c r="C23" s="345"/>
      <c r="D23" s="31"/>
      <c r="E23" s="31"/>
      <c r="F23" s="31"/>
      <c r="G23" s="31"/>
      <c r="H23" s="31"/>
      <c r="I23" s="31"/>
      <c r="J23" t="str">
        <f>D18</f>
        <v>CE FOUCHANA</v>
      </c>
    </row>
    <row r="24" spans="1:11" ht="33" customHeight="1" x14ac:dyDescent="0.25">
      <c r="A24" s="277" t="s">
        <v>280</v>
      </c>
      <c r="B24" s="344">
        <f>AVERAGE('A1 Exploitation'!D730,'A1 Technique'!D199)</f>
        <v>0.83650793650793642</v>
      </c>
      <c r="C24" s="34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4">
        <f>AVERAGE('A2 Exploitation'!D730,'A2 Technique'!D199)</f>
        <v>0.8979062276306371</v>
      </c>
      <c r="C25" s="34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4" t="e">
        <f>AVERAGE('A3 Exploitation'!D730,'A3 Technique'!D199)</f>
        <v>#DIV/0!</v>
      </c>
      <c r="C26" s="344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4" t="e">
        <f>AVERAGE('A4 Exploitation'!D730,'A4 Technique'!D199)</f>
        <v>#DIV/0!</v>
      </c>
      <c r="C27" s="344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4"/>
      <c r="C28" s="344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4"/>
      <c r="C29" s="344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5" t="s">
        <v>286</v>
      </c>
      <c r="C33" s="345"/>
      <c r="D33" s="31"/>
      <c r="E33" s="31"/>
      <c r="F33" s="31"/>
      <c r="G33" s="31"/>
      <c r="H33" s="31"/>
      <c r="I33" s="31"/>
      <c r="J33" t="str">
        <f>D18</f>
        <v>CE FOUCHANA</v>
      </c>
    </row>
    <row r="34" spans="1:10" ht="33" customHeight="1" x14ac:dyDescent="0.25">
      <c r="A34" s="277" t="s">
        <v>280</v>
      </c>
      <c r="B34" s="344">
        <f>'A1 Exploitation'!D730</f>
        <v>0.81746031746031744</v>
      </c>
      <c r="C34" s="344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4">
        <f>'A2 Exploitation'!D730</f>
        <v>0.90944881889763785</v>
      </c>
      <c r="C35" s="344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4" t="e">
        <f>'A3 Exploitation'!D730</f>
        <v>#DIV/0!</v>
      </c>
      <c r="C36" s="344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4" t="e">
        <f>'A4 Exploitation'!D730</f>
        <v>#DIV/0!</v>
      </c>
      <c r="C37" s="344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4"/>
      <c r="C38" s="344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4"/>
      <c r="C39" s="344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>CE FOUCHANA</v>
      </c>
    </row>
    <row r="43" spans="1:10" ht="33" customHeight="1" x14ac:dyDescent="0.25">
      <c r="A43" s="277" t="s">
        <v>280</v>
      </c>
      <c r="B43" s="344">
        <f>AVERAGE('A1 Exploitation'!D728, 'A1 Technique'!D197)</f>
        <v>0.63375000000000004</v>
      </c>
      <c r="C43" s="344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4">
        <f>AVERAGE('A2 Exploitation'!D728, 'A2 Technique'!D197)</f>
        <v>0.65138888888888891</v>
      </c>
      <c r="C44" s="344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4" t="e">
        <f>AVERAGE('A3 Exploitation'!D728, 'A3 Technique'!D197)</f>
        <v>#DIV/0!</v>
      </c>
      <c r="C45" s="344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4" t="e">
        <f>AVERAGE('A4 Exploitation'!D728, 'A4 Technique'!D197)</f>
        <v>#DIV/0!</v>
      </c>
      <c r="C46" s="344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4"/>
      <c r="C47" s="344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4"/>
      <c r="C48" s="344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5" t="s">
        <v>288</v>
      </c>
      <c r="C51" s="345"/>
      <c r="D51" s="31"/>
      <c r="E51" s="31"/>
      <c r="F51" s="31"/>
      <c r="G51" s="31"/>
      <c r="H51" s="31"/>
      <c r="I51" s="31"/>
      <c r="J51" t="str">
        <f>D18</f>
        <v>CE FOUCHANA</v>
      </c>
    </row>
    <row r="52" spans="1:10" ht="33" customHeight="1" x14ac:dyDescent="0.25">
      <c r="A52" s="277" t="s">
        <v>280</v>
      </c>
      <c r="B52" s="347">
        <f>'A1 Exploitation'!D48</f>
        <v>0.8529411764705882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>
        <f>'A2 Exploitation'!D48</f>
        <v>0.97058823529411764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5" t="s">
        <v>289</v>
      </c>
      <c r="C60" s="345"/>
      <c r="D60" s="31"/>
      <c r="E60" s="31"/>
      <c r="F60" s="31"/>
      <c r="G60" s="31"/>
      <c r="H60" s="31"/>
      <c r="I60" s="31"/>
      <c r="J60" t="str">
        <f>D18</f>
        <v>CE FOUCHANA</v>
      </c>
    </row>
    <row r="61" spans="1:10" ht="33" customHeight="1" x14ac:dyDescent="0.25">
      <c r="A61" s="277" t="s">
        <v>280</v>
      </c>
      <c r="B61" s="344" t="e">
        <f>'A1 Exploitation'!D131</f>
        <v>#DIV/0!</v>
      </c>
      <c r="C61" s="344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4" t="e">
        <f>'A2 Exploitation'!D131</f>
        <v>#DIV/0!</v>
      </c>
      <c r="C62" s="344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4" t="e">
        <f>'A3 Exploitation'!D131</f>
        <v>#DIV/0!</v>
      </c>
      <c r="C63" s="344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4" t="e">
        <f>'A4 Exploitation'!D131</f>
        <v>#DIV/0!</v>
      </c>
      <c r="C64" s="344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4"/>
      <c r="C65" s="344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4"/>
      <c r="C66" s="344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5" t="s">
        <v>464</v>
      </c>
      <c r="C69" s="345"/>
      <c r="D69" s="31"/>
      <c r="E69" s="31"/>
      <c r="F69" s="31"/>
      <c r="G69" s="31"/>
      <c r="H69" s="31"/>
      <c r="I69" s="31"/>
      <c r="J69" t="str">
        <f>D18</f>
        <v>CE FOUCHANA</v>
      </c>
    </row>
    <row r="70" spans="1:10" ht="33" customHeight="1" x14ac:dyDescent="0.25">
      <c r="A70" s="277" t="s">
        <v>280</v>
      </c>
      <c r="B70" s="344" t="e">
        <f>'A1 Exploitation'!D187</f>
        <v>#DIV/0!</v>
      </c>
      <c r="C70" s="344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4" t="e">
        <f>'A2 Exploitation'!D187</f>
        <v>#DIV/0!</v>
      </c>
      <c r="C71" s="344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4" t="e">
        <f>'A3 Exploitation'!D187</f>
        <v>#DIV/0!</v>
      </c>
      <c r="C72" s="344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4" t="e">
        <f>'A4 Exploitation'!D187</f>
        <v>#DIV/0!</v>
      </c>
      <c r="C73" s="344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4"/>
      <c r="C74" s="344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4"/>
      <c r="C75" s="344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5" t="s">
        <v>465</v>
      </c>
      <c r="C78" s="345"/>
      <c r="D78" s="31"/>
      <c r="E78" s="31"/>
      <c r="F78" s="31"/>
      <c r="G78" s="31"/>
      <c r="H78" s="31"/>
      <c r="I78" s="31"/>
      <c r="J78" t="str">
        <f>D18</f>
        <v>CE FOUCHANA</v>
      </c>
    </row>
    <row r="79" spans="1:10" ht="33" customHeight="1" x14ac:dyDescent="0.25">
      <c r="A79" s="277" t="s">
        <v>280</v>
      </c>
      <c r="B79" s="344" t="e">
        <f>'A1 Exploitation'!D249</f>
        <v>#DIV/0!</v>
      </c>
      <c r="C79" s="344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4" t="e">
        <f>'A2 Exploitation'!D249</f>
        <v>#DIV/0!</v>
      </c>
      <c r="C80" s="344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4" t="e">
        <f>'A3 Exploitation'!D249</f>
        <v>#DIV/0!</v>
      </c>
      <c r="C81" s="344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4" t="e">
        <f>'A4 Exploitation'!D249</f>
        <v>#DIV/0!</v>
      </c>
      <c r="C82" s="344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4"/>
      <c r="C83" s="344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4"/>
      <c r="C84" s="344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5" t="s">
        <v>466</v>
      </c>
      <c r="C87" s="345"/>
      <c r="D87" s="31"/>
      <c r="E87" s="31"/>
      <c r="F87" s="31"/>
      <c r="G87" s="31"/>
      <c r="H87" s="31"/>
      <c r="I87" s="31"/>
      <c r="J87" t="str">
        <f>D18</f>
        <v>CE FOUCHANA</v>
      </c>
    </row>
    <row r="88" spans="1:10" ht="33" customHeight="1" x14ac:dyDescent="0.25">
      <c r="A88" s="277" t="s">
        <v>280</v>
      </c>
      <c r="B88" s="344" t="e">
        <f>'A1 Exploitation'!D304</f>
        <v>#DIV/0!</v>
      </c>
      <c r="C88" s="344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4" t="e">
        <f>'A2 Exploitation'!D304</f>
        <v>#DIV/0!</v>
      </c>
      <c r="C89" s="344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4" t="e">
        <f>'A3 Exploitation'!D304</f>
        <v>#DIV/0!</v>
      </c>
      <c r="C90" s="344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4" t="e">
        <f>'A4 Exploitation'!D304</f>
        <v>#DIV/0!</v>
      </c>
      <c r="C91" s="344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4"/>
      <c r="C92" s="344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4"/>
      <c r="C93" s="344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5" t="s">
        <v>467</v>
      </c>
      <c r="C96" s="345"/>
      <c r="D96" s="31"/>
      <c r="E96" s="31"/>
      <c r="F96" s="31"/>
      <c r="G96" s="31"/>
      <c r="H96" s="31"/>
      <c r="I96" s="31"/>
      <c r="J96" t="str">
        <f>D18</f>
        <v>CE FOUCHANA</v>
      </c>
    </row>
    <row r="97" spans="1:10" ht="33" customHeight="1" x14ac:dyDescent="0.25">
      <c r="A97" s="277" t="s">
        <v>280</v>
      </c>
      <c r="B97" s="344" t="e">
        <f>'A1 Exploitation'!D371</f>
        <v>#DIV/0!</v>
      </c>
      <c r="C97" s="344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4" t="e">
        <f>'A2 Exploitation'!D371</f>
        <v>#DIV/0!</v>
      </c>
      <c r="C98" s="344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4" t="e">
        <f>'A3 Exploitation'!D371</f>
        <v>#DIV/0!</v>
      </c>
      <c r="C99" s="344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4" t="e">
        <f>'A4 Exploitation'!D371</f>
        <v>#DIV/0!</v>
      </c>
      <c r="C100" s="344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4"/>
      <c r="C101" s="344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4"/>
      <c r="C102" s="344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5" t="s">
        <v>468</v>
      </c>
      <c r="C105" s="345"/>
      <c r="D105" s="31"/>
      <c r="E105" s="31"/>
      <c r="F105" s="31"/>
      <c r="G105" s="31"/>
      <c r="H105" s="31"/>
      <c r="I105" s="31"/>
      <c r="J105" t="str">
        <f>D18</f>
        <v>CE FOUCHANA</v>
      </c>
    </row>
    <row r="106" spans="1:10" ht="33" customHeight="1" x14ac:dyDescent="0.25">
      <c r="A106" s="277" t="s">
        <v>280</v>
      </c>
      <c r="B106" s="344" t="e">
        <f>'A1 Exploitation'!D429</f>
        <v>#DIV/0!</v>
      </c>
      <c r="C106" s="344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4" t="e">
        <f>'A2 Exploitation'!D429</f>
        <v>#DIV/0!</v>
      </c>
      <c r="C107" s="344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4" t="e">
        <f>'A3 Exploitation'!D429</f>
        <v>#DIV/0!</v>
      </c>
      <c r="C108" s="344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4" t="e">
        <f>'A4 Exploitation'!D429</f>
        <v>#DIV/0!</v>
      </c>
      <c r="C109" s="344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4"/>
      <c r="C110" s="344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4"/>
      <c r="C111" s="344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5" t="s">
        <v>469</v>
      </c>
      <c r="C114" s="345"/>
      <c r="D114" s="31"/>
      <c r="E114" s="31"/>
      <c r="F114" s="31"/>
      <c r="G114" s="31"/>
      <c r="H114" s="31"/>
      <c r="I114" s="31"/>
      <c r="J114" t="str">
        <f>D18</f>
        <v>CE FOUCHANA</v>
      </c>
    </row>
    <row r="115" spans="1:10" ht="33" customHeight="1" x14ac:dyDescent="0.25">
      <c r="A115" s="277" t="s">
        <v>280</v>
      </c>
      <c r="B115" s="344">
        <f>'A1 Exploitation'!D476</f>
        <v>0.8035714285714286</v>
      </c>
      <c r="C115" s="344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4">
        <f>'A2 Exploitation'!D476</f>
        <v>0.9821428571428571</v>
      </c>
      <c r="C116" s="344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4" t="e">
        <f>'A3 Exploitation'!D476</f>
        <v>#DIV/0!</v>
      </c>
      <c r="C117" s="344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4" t="e">
        <f>'A4 Exploitation'!D476</f>
        <v>#DIV/0!</v>
      </c>
      <c r="C118" s="344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4"/>
      <c r="C119" s="344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4"/>
      <c r="C120" s="344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5" t="s">
        <v>470</v>
      </c>
      <c r="C123" s="345"/>
      <c r="D123" s="31"/>
      <c r="E123" s="31"/>
      <c r="F123" s="31"/>
      <c r="G123" s="31"/>
      <c r="H123" s="31"/>
      <c r="I123" s="31"/>
      <c r="J123" t="str">
        <f>D18</f>
        <v>CE FOUCHANA</v>
      </c>
    </row>
    <row r="124" spans="1:10" ht="33" customHeight="1" x14ac:dyDescent="0.25">
      <c r="A124" s="277" t="s">
        <v>280</v>
      </c>
      <c r="B124" s="344" t="e">
        <f>'A1 Exploitation'!D527</f>
        <v>#DIV/0!</v>
      </c>
      <c r="C124" s="344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4" t="e">
        <f>'A2 Exploitation'!D527</f>
        <v>#DIV/0!</v>
      </c>
      <c r="C125" s="344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4" t="e">
        <f>'A3 Exploitation'!D527</f>
        <v>#DIV/0!</v>
      </c>
      <c r="C126" s="344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4" t="e">
        <f>'A4 Exploitation'!D527</f>
        <v>#DIV/0!</v>
      </c>
      <c r="C127" s="344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4"/>
      <c r="C128" s="344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4"/>
      <c r="C129" s="344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5" t="s">
        <v>471</v>
      </c>
      <c r="C132" s="345"/>
      <c r="D132" s="31"/>
      <c r="E132" s="31"/>
      <c r="F132" s="31"/>
      <c r="G132" s="31"/>
      <c r="H132" s="31"/>
      <c r="I132" s="31"/>
      <c r="J132" t="str">
        <f>D18</f>
        <v>CE FOUCHANA</v>
      </c>
    </row>
    <row r="133" spans="1:10" ht="33" customHeight="1" x14ac:dyDescent="0.25">
      <c r="A133" s="277" t="s">
        <v>280</v>
      </c>
      <c r="B133" s="344" t="e">
        <f>'A1 Exploitation'!D570</f>
        <v>#DIV/0!</v>
      </c>
      <c r="C133" s="344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4" t="e">
        <f>'A2 Exploitation'!D570</f>
        <v>#DIV/0!</v>
      </c>
      <c r="C134" s="344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4" t="e">
        <f>'A3 Exploitation'!D570</f>
        <v>#DIV/0!</v>
      </c>
      <c r="C135" s="344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4" t="e">
        <f>'A4 Exploitation'!D570</f>
        <v>#DIV/0!</v>
      </c>
      <c r="C136" s="344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4"/>
      <c r="C137" s="344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4"/>
      <c r="C138" s="344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5" t="s">
        <v>290</v>
      </c>
      <c r="C141" s="345"/>
      <c r="D141" s="31"/>
      <c r="E141" s="31"/>
      <c r="F141" s="31"/>
      <c r="G141" s="31"/>
      <c r="H141" s="31"/>
      <c r="I141" s="31"/>
      <c r="J141" t="str">
        <f>D18</f>
        <v>CE FOUCHANA</v>
      </c>
    </row>
    <row r="142" spans="1:10" ht="33" customHeight="1" x14ac:dyDescent="0.25">
      <c r="A142" s="277" t="s">
        <v>280</v>
      </c>
      <c r="B142" s="344">
        <f>'A1 Exploitation'!D610</f>
        <v>0.8571428571428571</v>
      </c>
      <c r="C142" s="344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4">
        <f>'A2 Exploitation'!D610</f>
        <v>0.9285714285714286</v>
      </c>
      <c r="C143" s="344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4" t="e">
        <f>'A3 Exploitation'!D610</f>
        <v>#DIV/0!</v>
      </c>
      <c r="C144" s="344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4" t="e">
        <f>'A4 Exploitation'!D610</f>
        <v>#DIV/0!</v>
      </c>
      <c r="C145" s="344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4"/>
      <c r="C146" s="344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4"/>
      <c r="C147" s="344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5" t="s">
        <v>291</v>
      </c>
      <c r="C150" s="345"/>
      <c r="D150" s="31"/>
      <c r="E150" s="31"/>
      <c r="F150" s="31"/>
      <c r="G150" s="31"/>
      <c r="H150" s="31"/>
      <c r="I150" s="31"/>
      <c r="J150" t="str">
        <f>D18</f>
        <v>CE FOUCHANA</v>
      </c>
    </row>
    <row r="151" spans="1:10" ht="33" customHeight="1" x14ac:dyDescent="0.25">
      <c r="A151" s="277" t="s">
        <v>280</v>
      </c>
      <c r="B151" s="344">
        <f>'A1 Exploitation'!D673</f>
        <v>0.71052631578947367</v>
      </c>
      <c r="C151" s="344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4">
        <f>'A2 Exploitation'!D673</f>
        <v>0.78947368421052633</v>
      </c>
      <c r="C152" s="344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4" t="e">
        <f>'A3 Exploitation'!D673</f>
        <v>#DIV/0!</v>
      </c>
      <c r="C153" s="344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4" t="e">
        <f>'A4 Exploitation'!D673</f>
        <v>#DIV/0!</v>
      </c>
      <c r="C154" s="344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4"/>
      <c r="C155" s="344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4"/>
      <c r="C156" s="344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5" t="s">
        <v>472</v>
      </c>
      <c r="C160" s="345"/>
      <c r="D160" s="31"/>
      <c r="E160" s="31"/>
      <c r="F160" s="31"/>
      <c r="G160" s="31"/>
      <c r="H160" s="31"/>
      <c r="I160" s="31"/>
      <c r="J160" t="str">
        <f>D18</f>
        <v>CE FOUCHANA</v>
      </c>
    </row>
    <row r="161" spans="1:10" ht="33" customHeight="1" x14ac:dyDescent="0.25">
      <c r="A161" s="277" t="s">
        <v>280</v>
      </c>
      <c r="B161" s="344">
        <f>'A1 Exploitation'!D702</f>
        <v>0.9285714285714286</v>
      </c>
      <c r="C161" s="344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4">
        <f>'A2 Exploitation'!D702</f>
        <v>0.93333333333333335</v>
      </c>
      <c r="C162" s="344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4" t="e">
        <f>'A3 Exploitation'!D702</f>
        <v>#DIV/0!</v>
      </c>
      <c r="C163" s="344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4" t="e">
        <f>'A4 Exploitation'!D702</f>
        <v>#DIV/0!</v>
      </c>
      <c r="C164" s="344"/>
    </row>
    <row r="165" spans="1:10" ht="33" customHeight="1" x14ac:dyDescent="0.25">
      <c r="A165" s="276" t="s">
        <v>284</v>
      </c>
      <c r="B165" s="344"/>
      <c r="C165" s="344"/>
    </row>
    <row r="166" spans="1:10" ht="18" x14ac:dyDescent="0.25">
      <c r="A166" s="276" t="s">
        <v>285</v>
      </c>
      <c r="B166" s="344"/>
      <c r="C166" s="344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5" t="s">
        <v>473</v>
      </c>
      <c r="C169" s="345"/>
      <c r="J169" t="str">
        <f>D18</f>
        <v>CE FOUCHANA</v>
      </c>
    </row>
    <row r="170" spans="1:10" ht="33" customHeight="1" x14ac:dyDescent="0.25">
      <c r="A170" s="277" t="s">
        <v>280</v>
      </c>
      <c r="B170" s="344">
        <f>'A1 Exploitation'!D726</f>
        <v>1</v>
      </c>
      <c r="C170" s="344"/>
    </row>
    <row r="171" spans="1:10" ht="33" customHeight="1" x14ac:dyDescent="0.25">
      <c r="A171" s="276" t="s">
        <v>281</v>
      </c>
      <c r="B171" s="344">
        <f>'A2 Exploitation'!D726</f>
        <v>1</v>
      </c>
      <c r="C171" s="344"/>
    </row>
    <row r="172" spans="1:10" ht="33" customHeight="1" x14ac:dyDescent="0.25">
      <c r="A172" s="277" t="s">
        <v>282</v>
      </c>
      <c r="B172" s="344" t="e">
        <f>'A3 Exploitation'!D726</f>
        <v>#DIV/0!</v>
      </c>
      <c r="C172" s="344"/>
    </row>
    <row r="173" spans="1:10" ht="33" customHeight="1" x14ac:dyDescent="0.25">
      <c r="A173" s="277" t="s">
        <v>283</v>
      </c>
      <c r="B173" s="344" t="e">
        <f>'A4 Exploitation'!D726</f>
        <v>#DIV/0!</v>
      </c>
      <c r="C173" s="344"/>
    </row>
    <row r="174" spans="1:10" ht="33" customHeight="1" x14ac:dyDescent="0.25">
      <c r="A174" s="276" t="s">
        <v>284</v>
      </c>
      <c r="B174" s="344"/>
      <c r="C174" s="344"/>
    </row>
    <row r="175" spans="1:10" ht="18" x14ac:dyDescent="0.25">
      <c r="A175" s="276" t="s">
        <v>285</v>
      </c>
      <c r="B175" s="344"/>
      <c r="C175" s="344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5" t="s">
        <v>292</v>
      </c>
      <c r="C178" s="345"/>
      <c r="J178" t="str">
        <f>D18</f>
        <v>CE FOUCHANA</v>
      </c>
    </row>
    <row r="179" spans="1:10" ht="33" customHeight="1" x14ac:dyDescent="0.25">
      <c r="A179" s="277" t="s">
        <v>280</v>
      </c>
      <c r="B179" s="344">
        <f>'A1 Technique'!D199</f>
        <v>0.85555555555555551</v>
      </c>
      <c r="C179" s="344"/>
    </row>
    <row r="180" spans="1:10" ht="33" customHeight="1" x14ac:dyDescent="0.25">
      <c r="A180" s="276" t="s">
        <v>281</v>
      </c>
      <c r="B180" s="344">
        <f>'A2 Technique'!D199</f>
        <v>0.88636363636363635</v>
      </c>
      <c r="C180" s="344"/>
    </row>
    <row r="181" spans="1:10" ht="33" customHeight="1" x14ac:dyDescent="0.25">
      <c r="A181" s="277" t="s">
        <v>282</v>
      </c>
      <c r="B181" s="344" t="e">
        <f>'A3 Technique'!D199</f>
        <v>#DIV/0!</v>
      </c>
      <c r="C181" s="344"/>
    </row>
    <row r="182" spans="1:10" ht="33" customHeight="1" x14ac:dyDescent="0.25">
      <c r="A182" s="277" t="s">
        <v>283</v>
      </c>
      <c r="B182" s="344" t="e">
        <f>'A4 Technique'!D199</f>
        <v>#DIV/0!</v>
      </c>
      <c r="C182" s="344"/>
    </row>
    <row r="183" spans="1:10" ht="33" customHeight="1" x14ac:dyDescent="0.25">
      <c r="A183" s="276" t="s">
        <v>284</v>
      </c>
      <c r="B183" s="344"/>
      <c r="C183" s="344"/>
    </row>
    <row r="184" spans="1:10" ht="18" x14ac:dyDescent="0.25">
      <c r="A184" s="276" t="s">
        <v>285</v>
      </c>
      <c r="B184" s="344"/>
      <c r="C184" s="34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6" zoomScale="60" zoomScaleNormal="10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CE FOUCHANA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 t="s">
        <v>476</v>
      </c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 t="s">
        <v>477</v>
      </c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>
        <v>43574</v>
      </c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>
        <f>D730</f>
        <v>0.81746031746031744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147" x14ac:dyDescent="0.4">
      <c r="A33" s="88" t="s">
        <v>47</v>
      </c>
      <c r="B33" s="89">
        <v>0</v>
      </c>
      <c r="C33" s="89"/>
      <c r="D33" s="96" t="s">
        <v>493</v>
      </c>
      <c r="E33" s="90" t="s">
        <v>507</v>
      </c>
      <c r="F33" s="90" t="s">
        <v>298</v>
      </c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69.75" customHeight="1" x14ac:dyDescent="0.4">
      <c r="A41" s="88" t="s">
        <v>312</v>
      </c>
      <c r="B41" s="89">
        <v>1</v>
      </c>
      <c r="C41" s="89"/>
      <c r="D41" s="90" t="s">
        <v>480</v>
      </c>
      <c r="E41" s="90" t="s">
        <v>481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21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0.80769230769230771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29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0.8529411764705882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43574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43574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43574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43574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43574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43574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84" x14ac:dyDescent="0.4">
      <c r="A451" s="88" t="s">
        <v>5</v>
      </c>
      <c r="B451" s="89">
        <v>1</v>
      </c>
      <c r="C451" s="89"/>
      <c r="D451" s="111" t="s">
        <v>508</v>
      </c>
      <c r="E451" s="90" t="s">
        <v>482</v>
      </c>
      <c r="F451" s="90" t="s">
        <v>297</v>
      </c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84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509</v>
      </c>
      <c r="E453" s="91" t="s">
        <v>483</v>
      </c>
      <c r="F453" s="90" t="s">
        <v>297</v>
      </c>
      <c r="G453" s="83"/>
    </row>
    <row r="454" spans="1:7" ht="126" x14ac:dyDescent="0.4">
      <c r="A454" s="88" t="s">
        <v>85</v>
      </c>
      <c r="B454" s="89">
        <v>0</v>
      </c>
      <c r="C454" s="89"/>
      <c r="D454" s="107" t="s">
        <v>521</v>
      </c>
      <c r="E454" s="90" t="s">
        <v>510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105" x14ac:dyDescent="0.4">
      <c r="A460" s="88" t="s">
        <v>150</v>
      </c>
      <c r="B460" s="89">
        <v>1</v>
      </c>
      <c r="C460" s="89"/>
      <c r="D460" s="90" t="s">
        <v>522</v>
      </c>
      <c r="E460" s="90" t="s">
        <v>484</v>
      </c>
      <c r="F460" s="90" t="s">
        <v>297</v>
      </c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42" x14ac:dyDescent="0.4">
      <c r="A465" s="88" t="s">
        <v>328</v>
      </c>
      <c r="B465" s="89">
        <v>0</v>
      </c>
      <c r="C465" s="151"/>
      <c r="D465" s="337" t="s">
        <v>478</v>
      </c>
      <c r="E465" s="337" t="s">
        <v>479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84" x14ac:dyDescent="0.4">
      <c r="A467" s="128" t="s">
        <v>376</v>
      </c>
      <c r="B467" s="89">
        <v>1</v>
      </c>
      <c r="C467" s="99"/>
      <c r="D467" s="120" t="s">
        <v>480</v>
      </c>
      <c r="E467" s="90" t="s">
        <v>481</v>
      </c>
      <c r="F467" s="90" t="s">
        <v>297</v>
      </c>
      <c r="G467" s="83"/>
    </row>
    <row r="468" spans="1:7" ht="84" x14ac:dyDescent="0.4">
      <c r="A468" s="128" t="s">
        <v>317</v>
      </c>
      <c r="B468" s="89">
        <v>0</v>
      </c>
      <c r="C468" s="89"/>
      <c r="D468" s="90" t="s">
        <v>485</v>
      </c>
      <c r="E468" s="90" t="s">
        <v>486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0.75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0.72499999999999998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0.8035714285714286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43574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43574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43574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63" x14ac:dyDescent="0.4">
      <c r="A579" s="88" t="s">
        <v>86</v>
      </c>
      <c r="B579" s="89">
        <v>1</v>
      </c>
      <c r="C579" s="89"/>
      <c r="D579" s="90" t="s">
        <v>487</v>
      </c>
      <c r="E579" s="90" t="s">
        <v>488</v>
      </c>
      <c r="F579" s="90" t="s">
        <v>297</v>
      </c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338"/>
      <c r="E586" s="90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17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42" x14ac:dyDescent="0.4">
      <c r="A592" s="88" t="s">
        <v>87</v>
      </c>
      <c r="B592" s="89">
        <v>1</v>
      </c>
      <c r="C592" s="89"/>
      <c r="D592" s="90" t="s">
        <v>489</v>
      </c>
      <c r="E592" s="90" t="s">
        <v>490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>
        <v>0</v>
      </c>
      <c r="C599" s="181"/>
      <c r="D599" s="337" t="s">
        <v>478</v>
      </c>
      <c r="E599" s="90" t="s">
        <v>491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84" x14ac:dyDescent="0.4">
      <c r="A602" s="106" t="s">
        <v>376</v>
      </c>
      <c r="B602" s="89">
        <v>1</v>
      </c>
      <c r="C602" s="89"/>
      <c r="D602" s="339" t="s">
        <v>480</v>
      </c>
      <c r="E602" s="340" t="s">
        <v>481</v>
      </c>
      <c r="F602" s="90" t="s">
        <v>297</v>
      </c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0.85699999999999998</v>
      </c>
      <c r="E605" s="91"/>
      <c r="F605" s="90"/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19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>
        <f>D606/(COUNT(B592:C597,B599:C605)*2)</f>
        <v>0.79166666666666663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>
        <f>D609/(COUNT(B579:C587,B592:C605)*2)</f>
        <v>0.8571428571428571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43574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63" x14ac:dyDescent="0.4">
      <c r="A618" s="108" t="s">
        <v>89</v>
      </c>
      <c r="B618" s="89">
        <v>1</v>
      </c>
      <c r="C618" s="89"/>
      <c r="D618" s="90" t="s">
        <v>519</v>
      </c>
      <c r="E618" s="90" t="s">
        <v>520</v>
      </c>
      <c r="F618" s="90" t="s">
        <v>297</v>
      </c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17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>
        <f>D627/(COUNT(B618:C626)*2)</f>
        <v>0.94444444444444442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1</v>
      </c>
      <c r="C631" s="89"/>
      <c r="D631" s="130" t="s">
        <v>515</v>
      </c>
      <c r="E631" s="90" t="s">
        <v>488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23.75" customHeight="1" x14ac:dyDescent="0.4">
      <c r="A637" s="138" t="s">
        <v>418</v>
      </c>
      <c r="B637" s="89">
        <v>1</v>
      </c>
      <c r="C637" s="99"/>
      <c r="D637" s="109" t="s">
        <v>523</v>
      </c>
      <c r="E637" s="90" t="s">
        <v>510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147" x14ac:dyDescent="0.4">
      <c r="A648" s="170" t="s">
        <v>457</v>
      </c>
      <c r="B648" s="89">
        <v>0</v>
      </c>
      <c r="C648" s="99">
        <f>IF(B648=0, -10, "0")</f>
        <v>-10</v>
      </c>
      <c r="D648" s="139" t="s">
        <v>505</v>
      </c>
      <c r="E648" s="90" t="s">
        <v>492</v>
      </c>
      <c r="F648" s="90" t="s">
        <v>297</v>
      </c>
      <c r="G648" s="83"/>
    </row>
    <row r="649" spans="1:16382" ht="84" x14ac:dyDescent="0.4">
      <c r="A649" s="138" t="s">
        <v>418</v>
      </c>
      <c r="B649" s="89">
        <v>1</v>
      </c>
      <c r="C649" s="99"/>
      <c r="D649" s="88" t="s">
        <v>511</v>
      </c>
      <c r="E649" s="90" t="s">
        <v>510</v>
      </c>
      <c r="F649" s="90" t="s">
        <v>297</v>
      </c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1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6.25E-2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516</v>
      </c>
      <c r="E654" s="90" t="s">
        <v>490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42" x14ac:dyDescent="0.4">
      <c r="A662" s="92" t="s">
        <v>328</v>
      </c>
      <c r="B662" s="89">
        <v>0</v>
      </c>
      <c r="C662" s="205"/>
      <c r="D662" s="337" t="s">
        <v>478</v>
      </c>
      <c r="E662" s="90" t="s">
        <v>491</v>
      </c>
      <c r="F662" s="90" t="s">
        <v>297</v>
      </c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66.75" customHeight="1" x14ac:dyDescent="0.4">
      <c r="A664" s="106" t="s">
        <v>376</v>
      </c>
      <c r="B664" s="89">
        <v>1</v>
      </c>
      <c r="C664" s="89"/>
      <c r="D664" s="339" t="s">
        <v>480</v>
      </c>
      <c r="E664" s="340" t="s">
        <v>481</v>
      </c>
      <c r="F664" s="90" t="s">
        <v>297</v>
      </c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0.84615384615384615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0.71052631578947367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43574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63" x14ac:dyDescent="0.4">
      <c r="A690" s="92" t="s">
        <v>398</v>
      </c>
      <c r="B690" s="89">
        <v>0</v>
      </c>
      <c r="C690" s="133"/>
      <c r="D690" s="188" t="s">
        <v>512</v>
      </c>
      <c r="E690" s="135" t="s">
        <v>506</v>
      </c>
      <c r="F690" s="90" t="s">
        <v>297</v>
      </c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0.9285714285714286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43574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0.9345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0.81746031746031744</v>
      </c>
      <c r="E730" s="3"/>
      <c r="F730" s="3"/>
    </row>
  </sheetData>
  <sheetProtection algorithmName="SHA-512" hashValue="Uhl5mSHOraismJF1AsIhBtTUBF7lKPq9LL31EE0/6O46tSBPYq/QqSENQl1peFANjgvIg6Ly4mRf7jU30QR/Fg==" saltValue="IFxnskp1rhJIVELO8iHYV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9:B605 B558:B565 B506:B516 B618:B626 B122:B128 B681:B700 B579:B587 B85:B102 B312:B319 B379:B389 B465:B471 B519:B525 B417:B424 B492:B504 B292:B299 B719:B721 B654:B660 B437:B444 B66:B82 B257:B264 B348:B356 B178:B185 B536:B541 B643:B649 B269:B289 B231:B235 B710:B714 B105:B110 B140:B146 B237:B244 B449:B463 B528:B529 B484:B490 B631:B638 B30:B37 B592:B597 B662:B668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0" orientation="portrait" r:id="rId1"/>
  <rowBreaks count="4" manualBreakCount="4">
    <brk id="372" max="6" man="1"/>
    <brk id="463" max="6" man="1"/>
    <brk id="549" max="6" man="1"/>
    <brk id="61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42" zoomScale="80" zoomScaleNormal="90" zoomScaleSheetLayoutView="80" workbookViewId="0">
      <selection activeCell="F61" sqref="F6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CE FOUCHANA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 Dhia Mechlaoui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M Ahmed Hmida (gestionnaire du stock)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43574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>
        <f>D199</f>
        <v>0.85555555555555551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524</v>
      </c>
      <c r="E17" s="43" t="s">
        <v>497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0</v>
      </c>
      <c r="C19" s="42"/>
      <c r="D19" s="43" t="s">
        <v>498</v>
      </c>
      <c r="E19" s="43" t="s">
        <v>499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6</v>
      </c>
    </row>
    <row r="23" spans="1:7" x14ac:dyDescent="0.3">
      <c r="A23" s="445" t="s">
        <v>251</v>
      </c>
      <c r="B23" s="446"/>
      <c r="C23" s="447"/>
      <c r="D23" s="332">
        <f>D22/(COUNT(B17:C21)*2)</f>
        <v>0.6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99" x14ac:dyDescent="0.3">
      <c r="A28" s="16" t="s">
        <v>307</v>
      </c>
      <c r="B28" s="42">
        <v>0</v>
      </c>
      <c r="C28" s="42"/>
      <c r="D28" s="43" t="s">
        <v>513</v>
      </c>
      <c r="E28" s="43" t="s">
        <v>502</v>
      </c>
      <c r="F28" s="42" t="s">
        <v>297</v>
      </c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12</v>
      </c>
    </row>
    <row r="34" spans="1:6" x14ac:dyDescent="0.3">
      <c r="A34" s="445" t="s">
        <v>251</v>
      </c>
      <c r="B34" s="446"/>
      <c r="C34" s="447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ht="66" x14ac:dyDescent="0.3">
      <c r="A46" s="4" t="s">
        <v>226</v>
      </c>
      <c r="B46" s="42">
        <v>0</v>
      </c>
      <c r="C46" s="42"/>
      <c r="D46" s="43" t="s">
        <v>517</v>
      </c>
      <c r="E46" s="43" t="s">
        <v>518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8</v>
      </c>
    </row>
    <row r="53" spans="1:6" x14ac:dyDescent="0.3">
      <c r="A53" s="445" t="s">
        <v>251</v>
      </c>
      <c r="B53" s="446"/>
      <c r="C53" s="447"/>
      <c r="D53" s="332">
        <f>D52/(COUNT(B46:C51)*2)</f>
        <v>0.8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503</v>
      </c>
      <c r="E60" s="43" t="s">
        <v>504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13</v>
      </c>
    </row>
    <row r="64" spans="1:6" x14ac:dyDescent="0.3">
      <c r="A64" s="445" t="s">
        <v>251</v>
      </c>
      <c r="B64" s="446"/>
      <c r="C64" s="447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16</v>
      </c>
    </row>
    <row r="162" spans="1:6" x14ac:dyDescent="0.3">
      <c r="A162" s="445" t="s">
        <v>251</v>
      </c>
      <c r="B162" s="446"/>
      <c r="C162" s="447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33" x14ac:dyDescent="0.3">
      <c r="A167" s="16" t="s">
        <v>176</v>
      </c>
      <c r="B167" s="42">
        <v>1</v>
      </c>
      <c r="C167" s="42"/>
      <c r="D167" s="43" t="s">
        <v>501</v>
      </c>
      <c r="E167" s="42" t="s">
        <v>500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3</v>
      </c>
    </row>
    <row r="170" spans="1:6" x14ac:dyDescent="0.3">
      <c r="A170" s="445" t="s">
        <v>251</v>
      </c>
      <c r="B170" s="446"/>
      <c r="C170" s="447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>
        <v>0</v>
      </c>
      <c r="C173" s="42"/>
      <c r="D173" s="68" t="s">
        <v>496</v>
      </c>
      <c r="E173" s="42" t="s">
        <v>514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6</v>
      </c>
    </row>
    <row r="178" spans="1:7" x14ac:dyDescent="0.3">
      <c r="A178" s="445" t="s">
        <v>251</v>
      </c>
      <c r="B178" s="446"/>
      <c r="C178" s="447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8.7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10</v>
      </c>
    </row>
    <row r="187" spans="1:7" x14ac:dyDescent="0.3">
      <c r="A187" s="445" t="s">
        <v>251</v>
      </c>
      <c r="B187" s="446"/>
      <c r="C187" s="447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494</v>
      </c>
      <c r="E192" s="43" t="s">
        <v>495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3</v>
      </c>
    </row>
    <row r="195" spans="1:6" x14ac:dyDescent="0.3">
      <c r="A195" s="445" t="s">
        <v>251</v>
      </c>
      <c r="B195" s="446"/>
      <c r="C195" s="447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0.33300000000000002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77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0.85555555555555551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9" zoomScale="60" zoomScaleNormal="100" workbookViewId="0">
      <selection activeCell="E726" sqref="E72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CE FOUCHANA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 t="s">
        <v>535</v>
      </c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 t="s">
        <v>536</v>
      </c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>
        <v>43816</v>
      </c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>
        <f>D730</f>
        <v>0.90944881889763785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43816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0.66666666666666663</v>
      </c>
      <c r="E43" s="103">
        <f>COUNTIF('A1 Exploitation'!F21:F42,"ok")</f>
        <v>2</v>
      </c>
      <c r="F43" s="272">
        <f>COUNTA('A1 Exploitation'!F21:F42)</f>
        <v>3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43816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43816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43816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43816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43816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43816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2</v>
      </c>
      <c r="C437" s="89"/>
      <c r="D437" s="90" t="s">
        <v>525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552</v>
      </c>
      <c r="E452" s="91" t="s">
        <v>483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7</v>
      </c>
      <c r="F471" s="90">
        <f>COUNTA('A1 Exploitation'!F437:F470)</f>
        <v>7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0.97499999999999998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0.9821428571428571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43816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43816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43816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18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526</v>
      </c>
      <c r="E592" s="90" t="s">
        <v>527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341" t="s">
        <v>553</v>
      </c>
      <c r="E596" s="181" t="s">
        <v>530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0.75</v>
      </c>
      <c r="E605" s="91">
        <f>COUNTIF('A1 Exploitation'!F579:F604,"ok")</f>
        <v>3</v>
      </c>
      <c r="F605" s="90">
        <f>COUNTA('A1 Exploitation'!F579:F604)</f>
        <v>4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21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>
        <f>D606/(COUNT(B592:C605)*2)</f>
        <v>0.875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>
        <f>D609/(COUNT(B579:C587,B592:C597,B599:C605)*2)</f>
        <v>0.9285714285714286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43816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528</v>
      </c>
      <c r="E624" s="90" t="s">
        <v>529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16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>
        <f>D627/(COUNT(B618:C626)*2)</f>
        <v>0.88888888888888884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63.75" x14ac:dyDescent="0.45">
      <c r="A644" s="155" t="s">
        <v>50</v>
      </c>
      <c r="B644" s="89">
        <v>0</v>
      </c>
      <c r="C644" s="99">
        <f>IF(B644=0, -10, IF(B644=1, -5, "0"))</f>
        <v>-10</v>
      </c>
      <c r="D644" s="135" t="s">
        <v>548</v>
      </c>
      <c r="E644" s="90" t="s">
        <v>531</v>
      </c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0.125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8</v>
      </c>
      <c r="F668" s="90">
        <f>COUNTA('A1 Exploitation'!F618:F667)</f>
        <v>8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0.78947368421052633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43816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554</v>
      </c>
      <c r="E688" s="179" t="s">
        <v>532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42" t="s">
        <v>533</v>
      </c>
      <c r="E699" s="91" t="s">
        <v>534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0.93333333333333335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43816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0.90277777777777779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0.90944881889763785</v>
      </c>
      <c r="E730" s="3"/>
      <c r="F730" s="3"/>
    </row>
  </sheetData>
  <sheetProtection algorithmName="SHA-512" hashValue="aAmlWAGqygQ8XxyaljuvF05ehuqYuFBbeHOe7OKrP/nVQpPZizkm4cNwzd8+cPvjAXdpbZjV6049vgflbwgzQg==" saltValue="5aAQg78TehNa5vRTTdUqjg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9" zoomScale="80" zoomScaleNormal="90" zoomScaleSheetLayoutView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CE FOUCHANA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'A2 Exploitation'!B9:F9</f>
        <v>M Souheil DRAOUI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'A2 Exploitation'!B10:F10</f>
        <v>Directeur magasin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'A2 Exploitation'!B11:F11</f>
        <v>43816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>
        <f>D199</f>
        <v>0.88636363636363635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33" x14ac:dyDescent="0.3">
      <c r="A17" s="4" t="s">
        <v>225</v>
      </c>
      <c r="B17" s="42">
        <v>0</v>
      </c>
      <c r="C17" s="42"/>
      <c r="D17" s="43" t="s">
        <v>537</v>
      </c>
      <c r="E17" s="43" t="s">
        <v>538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539</v>
      </c>
      <c r="E19" s="43" t="s">
        <v>540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7</v>
      </c>
    </row>
    <row r="23" spans="1:7" x14ac:dyDescent="0.3">
      <c r="A23" s="445" t="s">
        <v>251</v>
      </c>
      <c r="B23" s="446"/>
      <c r="C23" s="447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14</v>
      </c>
    </row>
    <row r="34" spans="1:6" x14ac:dyDescent="0.3">
      <c r="A34" s="445" t="s">
        <v>251</v>
      </c>
      <c r="B34" s="446"/>
      <c r="C34" s="44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ht="38.25" customHeight="1" x14ac:dyDescent="0.3">
      <c r="A46" s="4" t="s">
        <v>226</v>
      </c>
      <c r="B46" s="42">
        <v>1</v>
      </c>
      <c r="C46" s="42"/>
      <c r="D46" s="343" t="s">
        <v>549</v>
      </c>
      <c r="E46" s="42" t="s">
        <v>540</v>
      </c>
      <c r="F46" s="42"/>
    </row>
    <row r="47" spans="1:6" ht="49.5" x14ac:dyDescent="0.3">
      <c r="A47" s="4" t="s">
        <v>70</v>
      </c>
      <c r="B47" s="42">
        <v>0</v>
      </c>
      <c r="C47" s="42"/>
      <c r="D47" s="43" t="s">
        <v>541</v>
      </c>
      <c r="E47" s="43" t="s">
        <v>542</v>
      </c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7</v>
      </c>
    </row>
    <row r="53" spans="1:6" x14ac:dyDescent="0.3">
      <c r="A53" s="445" t="s">
        <v>251</v>
      </c>
      <c r="B53" s="446"/>
      <c r="C53" s="447"/>
      <c r="D53" s="332">
        <f>D52/(COUNT(B46:C51)*2)</f>
        <v>0.7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33" x14ac:dyDescent="0.3">
      <c r="A59" s="5" t="s">
        <v>79</v>
      </c>
      <c r="B59" s="42">
        <v>1</v>
      </c>
      <c r="C59" s="42"/>
      <c r="D59" s="43" t="s">
        <v>547</v>
      </c>
      <c r="E59" s="43" t="s">
        <v>543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13</v>
      </c>
    </row>
    <row r="64" spans="1:6" x14ac:dyDescent="0.3">
      <c r="A64" s="445" t="s">
        <v>251</v>
      </c>
      <c r="B64" s="446"/>
      <c r="C64" s="447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544</v>
      </c>
      <c r="E155" s="43" t="s">
        <v>545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15</v>
      </c>
    </row>
    <row r="162" spans="1:6" x14ac:dyDescent="0.3">
      <c r="A162" s="445" t="s">
        <v>251</v>
      </c>
      <c r="B162" s="446"/>
      <c r="C162" s="447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33" x14ac:dyDescent="0.3">
      <c r="A167" s="16" t="s">
        <v>176</v>
      </c>
      <c r="B167" s="42">
        <v>1</v>
      </c>
      <c r="C167" s="42"/>
      <c r="D167" s="43" t="s">
        <v>546</v>
      </c>
      <c r="E167" s="42" t="s">
        <v>534</v>
      </c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1</v>
      </c>
    </row>
    <row r="170" spans="1:6" x14ac:dyDescent="0.3">
      <c r="A170" s="445" t="s">
        <v>251</v>
      </c>
      <c r="B170" s="446"/>
      <c r="C170" s="447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8</v>
      </c>
    </row>
    <row r="178" spans="1:7" x14ac:dyDescent="0.3">
      <c r="A178" s="445" t="s">
        <v>251</v>
      </c>
      <c r="B178" s="446"/>
      <c r="C178" s="447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550</v>
      </c>
      <c r="E182" s="28" t="s">
        <v>551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9</v>
      </c>
    </row>
    <row r="187" spans="1:7" x14ac:dyDescent="0.3">
      <c r="A187" s="445" t="s">
        <v>251</v>
      </c>
      <c r="B187" s="446"/>
      <c r="C187" s="447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4</v>
      </c>
    </row>
    <row r="195" spans="1:6" x14ac:dyDescent="0.3">
      <c r="A195" s="445" t="s">
        <v>251</v>
      </c>
      <c r="B195" s="446"/>
      <c r="C195" s="447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0.4</v>
      </c>
      <c r="E197" s="72">
        <f>COUNTIF('A1 Technique'!F17:F193,"ok")</f>
        <v>2</v>
      </c>
      <c r="F197" s="73">
        <f>COUNTA('A1 Technique'!F17:F193)</f>
        <v>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0.88636363636363635</v>
      </c>
    </row>
  </sheetData>
  <sheetProtection algorithmName="SHA-512" hashValue="3XrzV52ht3odoD65AWewVzXzKeW9u2HzBN9XAuwQXa3zQX5ioe4zy+yoWeLHiGhr656HWMPVes+Af35xTUhqEg==" saltValue="0IKSqAtKqFiO7U4s6C2CC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08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CE FOUCHANA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CE FOUCHANA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 Dhia Mechlaoui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M Ahmed Hmida (gestionnaire du stock)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43574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7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>CE FOUCHANA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5"/>
      <c r="E1" s="465"/>
      <c r="F1" s="465"/>
      <c r="G1" s="46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45">
      <c r="A7" s="467" t="str">
        <f>'Page de garde'!D18</f>
        <v>CE FOUCHANA</v>
      </c>
      <c r="B7" s="467"/>
      <c r="C7" s="467"/>
      <c r="D7" s="467"/>
      <c r="E7" s="467"/>
      <c r="F7" s="467"/>
      <c r="G7" s="66"/>
    </row>
    <row r="8" spans="1:7" s="2" customFormat="1" ht="24" x14ac:dyDescent="0.45">
      <c r="A8" s="329" t="s">
        <v>39</v>
      </c>
      <c r="B8" s="468" t="str">
        <f>'A1 Exploitation'!B9:F9</f>
        <v>M Dhia Mechlaoui</v>
      </c>
      <c r="C8" s="468"/>
      <c r="D8" s="468"/>
      <c r="E8" s="468"/>
      <c r="F8" s="468"/>
      <c r="G8" s="66"/>
    </row>
    <row r="9" spans="1:7" s="2" customFormat="1" ht="24" x14ac:dyDescent="0.45">
      <c r="A9" s="330" t="s">
        <v>41</v>
      </c>
      <c r="B9" s="469" t="str">
        <f>'A1 Exploitation'!B10:F10</f>
        <v>M Ahmed Hmida (gestionnaire du stock)</v>
      </c>
      <c r="C9" s="469"/>
      <c r="D9" s="469"/>
      <c r="E9" s="469"/>
      <c r="F9" s="469"/>
      <c r="G9" s="66"/>
    </row>
    <row r="10" spans="1:7" s="2" customFormat="1" ht="24" x14ac:dyDescent="0.45">
      <c r="A10" s="329" t="s">
        <v>40</v>
      </c>
      <c r="B10" s="464">
        <f>'A1 Exploitation'!B11:F11</f>
        <v>43574</v>
      </c>
      <c r="C10" s="464"/>
      <c r="D10" s="464"/>
      <c r="E10" s="464"/>
      <c r="F10" s="464"/>
      <c r="G10" s="66"/>
    </row>
    <row r="11" spans="1:7" s="2" customFormat="1" ht="24" x14ac:dyDescent="0.4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2020-02-21T16:00:14Z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