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El yassminet\2019\4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24" i="29" l="1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<sst xmlns="http://schemas.openxmlformats.org/spreadsheetml/2006/main" count="5846" uniqueCount="521">
  <si>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</si>
  <si>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</si>
  <si>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</si>
  <si>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</si>
  <si>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</si>
  <si>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</si>
  <si>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</si>
  <si>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</si>
  <si>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</si>
  <si>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</si>
  <si>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</si>
  <si>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</si>
  <si>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</si>
  <si>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</si>
  <si>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</si>
  <si>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</si>
  <si>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</si>
  <si>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</si>
  <si>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</si>
  <si>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</si>
  <si>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</si>
  <si>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</si>
  <si>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</si>
  <si>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</si>
  <si>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</si>
  <si>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</si>
  <si>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</si>
  <si>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</si>
  <si>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</si>
  <si>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</si>
  <si>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</si>
  <si>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</si>
  <si>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</si>
  <si>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</si>
  <si>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</si>
  <si>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</si>
  <si>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</si>
  <si>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</si>
  <si>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</si>
  <si>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</si>
  <si>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</si>
  <si>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</si>
  <si>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</si>
  <si>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</si>
  <si>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</si>
  <si>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</si>
  <si>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</si>
  <si>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</si>
  <si>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</si>
  <si>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</si>
  <si>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</si>
  <si>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</si>
  <si>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</si>
  <si>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</si>
  <si>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</si>
  <si>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</si>
  <si>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</si>
  <si>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</si>
  <si>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</si>
  <si>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</si>
  <si>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</si>
  <si>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</si>
  <si>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</si>
  <si>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</si>
  <si>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</si>
  <si>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</si>
  <si>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</si>
  <si>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</si>
  <si>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</si>
  <si>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</si>
  <si>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</si>
  <si>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</si>
  <si>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</si>
  <si>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</si>
  <si>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</si>
  <si>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</si>
  <si>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</si>
  <si>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</si>
  <si>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</si>
  <si>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</si>
  <si>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</si>
  <si>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</si>
  <si>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</si>
  <si>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</si>
  <si>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</si>
  <si>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</si>
  <si>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</si>
  <si>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</si>
  <si>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</si>
  <si>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</si>
  <si>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</si>
  <si>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</si>
  <si>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</si>
  <si>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</si>
  <si>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</si>
  <si>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</si>
  <si>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</si>
  <si>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</si>
  <si>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</si>
  <si>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</si>
  <si>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</si>
  <si>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</si>
  <si>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</si>
  <si>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</si>
  <si>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</si>
  <si>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</si>
  <si>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</si>
  <si>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</si>
  <si>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</si>
  <si>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</si>
  <si>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</si>
  <si>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</si>
  <si>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</si>
  <si>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</si>
  <si>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</si>
  <si>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</si>
  <si>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</si>
  <si>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</si>
  <si>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</si>
  <si>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</si>
  <si>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</si>
  <si>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</si>
  <si>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</si>
  <si>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</si>
  <si>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</si>
  <si>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</si>
  <si>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</si>
  <si>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</si>
  <si>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</si>
  <si>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</si>
  <si>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</si>
  <si>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</si>
  <si>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</si>
  <si>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</si>
  <si>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</si>
  <si>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</si>
  <si>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</si>
  <si>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</si>
  <si>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</si>
  <si>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</si>
  <si>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</si>
  <si>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</si>
  <si>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</si>
  <si>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</si>
  <si>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</si>
  <si>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</si>
  <si>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</si>
  <si>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</si>
  <si>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</si>
  <si>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</si>
  <si>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</si>
  <si>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</si>
  <si>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</si>
  <si>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</si>
  <si>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</si>
  <si>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</si>
  <si>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</si>
  <si>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</si>
  <si>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</si>
  <si>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</si>
  <si>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</si>
  <si>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</si>
  <si>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</si>
  <si>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</si>
  <si>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</si>
  <si>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</si>
  <si>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</si>
  <si>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</si>
  <si>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</si>
  <si>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</si>
  <si>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</si>
  <si>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</si>
  <si>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</si>
  <si>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</si>
  <si>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</si>
  <si>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</si>
  <si>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</si>
  <si>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</si>
  <si>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</si>
  <si>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</si>
  <si>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</si>
  <si>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</si>
  <si>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</si>
  <si>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</si>
  <si>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</si>
  <si>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</si>
  <si>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</si>
  <si>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</si>
  <si>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</si>
  <si>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</si>
  <si>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</si>
  <si>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</si>
  <si>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</si>
  <si>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</si>
  <si>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</si>
  <si>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</si>
  <si>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</si>
  <si>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</si>
  <si>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</si>
  <si>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</si>
  <si>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</si>
  <si>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</si>
  <si>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</si>
  <si>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</si>
  <si>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</si>
  <si>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</si>
  <si>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</si>
  <si>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</si>
  <si>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</si>
  <si>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</si>
  <si>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</si>
  <si>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</si>
  <si>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</si>
  <si>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</si>
  <si>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</si>
  <si>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</si>
  <si>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</si>
  <si>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</si>
  <si>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</si>
  <si>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</si>
  <si>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</si>
  <si>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</si>
  <si>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</si>
  <si>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</si>
  <si>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</si>
  <si>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</si>
  <si>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</si>
  <si>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</si>
  <si>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</si>
  <si>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</si>
  <si>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</si>
  <si>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</si>
  <si>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</si>
  <si>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</si>
  <si>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</si>
  <si>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</si>
  <si>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</si>
  <si>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</si>
  <si>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</si>
  <si>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</si>
  <si>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</si>
  <si>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</si>
  <si>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</si>
  <si>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</si>
  <si>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</si>
  <si>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</si>
  <si>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</si>
  <si>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</si>
  <si>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</si>
  <si>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</si>
  <si>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</si>
  <si>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</si>
  <si>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</si>
  <si>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</si>
  <si>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</si>
  <si>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</si>
  <si>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</si>
  <si>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</si>
  <si>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</si>
  <si>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</si>
  <si>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</si>
  <si>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</si>
  <si>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</si>
  <si>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</si>
  <si>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</si>
  <si>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</si>
  <si>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</si>
  <si>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</si>
  <si>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</si>
  <si>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</si>
  <si>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</si>
  <si>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</si>
  <si>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</si>
  <si>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</si>
  <si>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</si>
  <si>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</si>
  <si>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</si>
  <si>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</si>
  <si>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</si>
  <si>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</si>
  <si>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</si>
  <si>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</si>
  <si>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</si>
  <si>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</si>
  <si>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</si>
  <si>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</si>
  <si>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</si>
  <si>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</si>
  <si>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</si>
  <si>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</si>
  <si>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</si>
  <si>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</si>
  <si>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</si>
  <si>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</si>
  <si>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</si>
  <si>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</si>
  <si>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</si>
  <si>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</si>
  <si>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</si>
  <si>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</si>
  <si>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</si>
  <si>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</si>
  <si>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</si>
  <si>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</si>
  <si>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</si>
  <si>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</si>
  <si>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</si>
  <si>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</si>
  <si>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</si>
  <si>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</si>
  <si>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</si>
  <si>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</si>
  <si>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</si>
  <si>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</si>
  <si>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</si>
  <si>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</si>
  <si>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</si>
  <si>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</si>
  <si>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</si>
  <si>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</si>
  <si>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</si>
  <si>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</si>
  <si>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</si>
  <si>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</si>
  <si>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</si>
  <si>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</si>
  <si>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</si>
  <si>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</si>
  <si>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</si>
  <si>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</si>
  <si>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</si>
  <si>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</si>
  <si>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</si>
  <si>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</si>
  <si>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</si>
  <si>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</si>
  <si>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</si>
  <si>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</si>
  <si>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</si>
  <si>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</si>
  <si>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</si>
  <si>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</si>
  <si>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</si>
  <si>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</si>
  <si>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</si>
  <si>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</si>
  <si>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</si>
  <si>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</si>
  <si>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</si>
  <si>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</si>
  <si>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</si>
  <si>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</si>
  <si>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</si>
  <si>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</si>
  <si>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</si>
  <si>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</si>
  <si>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</si>
  <si>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</si>
  <si>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</si>
  <si>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</si>
  <si>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</si>
  <si>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</si>
  <si>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</si>
  <si>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</si>
  <si>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</si>
  <si>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</si>
  <si>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</si>
  <si>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</si>
  <si>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</si>
  <si>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</si>
  <si>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</si>
  <si>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</si>
  <si>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</si>
  <si>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</si>
  <si>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</si>
  <si>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</si>
  <si>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</si>
  <si>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</si>
  <si>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</si>
  <si>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</si>
  <si>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</si>
  <si>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</si>
  <si>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</si>
  <si>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</si>
  <si>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</si>
  <si>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</si>
  <si>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</si>
  <si>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</si>
  <si>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</si>
  <si>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</si>
  <si>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</si>
  <si>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</si>
  <si>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</si>
  <si>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</si>
  <si>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</si>
  <si>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</si>
  <si>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</si>
  <si>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</si>
  <si>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</si>
  <si>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</si>
  <si>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</si>
  <si>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</si>
  <si>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</si>
  <si>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</si>
  <si>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</si>
  <si>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</si>
  <si>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</si>
  <si>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</si>
  <si>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</si>
  <si>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</si>
  <si>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</si>
  <si>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</si>
  <si>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</si>
  <si>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</si>
  <si>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</si>
  <si>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</si>
  <si>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</si>
  <si>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</si>
  <si>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</si>
  <si>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</si>
  <si>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</si>
  <si>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UHD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</si>
  <si>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</si>
  <si>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</si>
  <si>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</si>
  <si>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</si>
  <si>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</si>
  <si>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</si>
  <si>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</si>
  <si>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</si>
  <si>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</si>
  <si>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</si>
  <si>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</si>
  <si>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</si>
  <si>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</si>
  <si>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</si>
  <si>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</si>
  <si>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</si>
  <si>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</si>
  <si>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</si>
  <si>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</si>
  <si>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</si>
  <si>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</si>
  <si>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</si>
  <si>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</si>
  <si>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</si>
  <si>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</si>
  <si>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</si>
  <si>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</si>
  <si>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</si>
  <si>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</si>
  <si>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</si>
  <si>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</si>
  <si>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</si>
  <si>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</si>
  <si>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</si>
  <si>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</si>
  <si>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</si>
  <si>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</si>
  <si>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</si>
  <si>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</si>
  <si>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</si>
  <si>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</si>
  <si>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</si>
  <si>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</si>
  <si>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</si>
  <si>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</si>
  <si>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</si>
  <si>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</si>
  <si>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</si>
  <si>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</si>
  <si>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</si>
  <si>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</si>
  <si>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</si>
  <si>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</si>
  <si>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</si>
  <si>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M Souheil DRAOUI</t>
  </si>
  <si>
    <t>Les produits volailles LS "el mazraa" (poulet et cuisse) réceptionnés le 20/04/19 n'étaient pas munis de certificats de salubrités.</t>
  </si>
  <si>
    <t>Veuillez demander les certificats des produits réceptionnés et les garder 6 mois.</t>
  </si>
  <si>
    <t>Assurer l'enregistrement quotidien des paramètres de contrôle à la réception.</t>
  </si>
  <si>
    <t>Absence de l'enregistrement des autocontrôles du nettoyage pour le mois de janvier 2019.
L'enregistrement des autocontrôles du nettoyage était absent pour le mois d'avril depuis le 17/04/19.</t>
  </si>
  <si>
    <t>L'autocontrôle du nettoyage n'était pas quotidien.</t>
  </si>
  <si>
    <t>Assurer l'enregistrement journalier des autocontrôles du nettoyage.</t>
  </si>
  <si>
    <t>Les étagères de farine et semoules n'étaient pas propres le jour de l'audit.</t>
  </si>
  <si>
    <t>Présence de certaines boites de conserves (tomates, harissa,…) cabossées.</t>
  </si>
  <si>
    <t>Renforcer le nettoyage.</t>
  </si>
  <si>
    <t>Enlever les boites cabossés des étagères d'exposition.</t>
  </si>
  <si>
    <t>Présence d'un pot du produit (Coriandre Moulue) dont la DLC était dépassée depuis le 03/2019.</t>
  </si>
  <si>
    <t>Renforcer le contrôle des DLC des produits.</t>
  </si>
  <si>
    <t>Absence de thermomètre à sonde. Utilisation du thermomètre de la réception.</t>
  </si>
  <si>
    <t>Absence d'enregistrement des températures à cœur de la chaine du froid.
Absence de thermomètre à sonde. Utilisation du thermomètre de la réception.</t>
  </si>
  <si>
    <t>Assurer le suivi et l'enregistrement des températures à cœur.
Fournir un thermomètre pour chaque rayon.</t>
  </si>
  <si>
    <t>Assurer le suivi et l'enregistrement des températures à cœur de la chaine du froid.
Fournir un thermomètre pour chaque rayon.</t>
  </si>
  <si>
    <t>Le concept FEFO n'était pas maitrisé pour les yaourts.</t>
  </si>
  <si>
    <t>Renforcer la gestion du FEFO.</t>
  </si>
  <si>
    <t>Signe de décongélation sur un pot de glace 'Ciccolato" dont la glace déborde du couvercle (voir photo).</t>
  </si>
  <si>
    <t>Veuillez revoir le bon fonctionnement du meuble froid d'exposition des glaces et renforcer le triage.</t>
  </si>
  <si>
    <t>L'autocontrôle du nettoyage n'était pas réalisé pour le mois de janvier 2019.</t>
  </si>
  <si>
    <t>Assurer l'enregistrement quotidien des autocontrôles du nettoyage.</t>
  </si>
  <si>
    <t>Assurer le suivi et l'enregistrement des températures de la chaine du froid quotidiennement.</t>
  </si>
  <si>
    <t>La dernière visite médicale était réalisée le 22/06/2018.</t>
  </si>
  <si>
    <t>Demander de réaliser les visites médicales.</t>
  </si>
  <si>
    <t>Non connaissance du mode d'emploi.</t>
  </si>
  <si>
    <t>Absence du plan de positionnement des portes-appâts.</t>
  </si>
  <si>
    <t>Veuillez demander au prestataire de lutte contre les nuisibles de fournir le plan de positionnement.</t>
  </si>
  <si>
    <t>Présence d'une lampe non fonctionnelle au dessus du présentoir.</t>
  </si>
  <si>
    <t>Veuillez remplacer la lampe.</t>
  </si>
  <si>
    <t>Le taux d'hygromètrie était de 57% &lt; 65%, correct.</t>
  </si>
  <si>
    <t>Présence de givre dans la CF(-).</t>
  </si>
  <si>
    <t>Procéder au dégivrage.</t>
  </si>
  <si>
    <t>Absence de distributeur papier au niveau de la salle de pause.</t>
  </si>
  <si>
    <t>Veuillez installer un distributeur papier.</t>
  </si>
  <si>
    <t>Le suivi et l'enregistrement des températures de la chaine du froid n'étaient pas réalisés pour le mois de janvier 2019.
Absence d'enregistrement des température à cœur pour les mois de février, mars et avril 2019.
Le suivi des température de la chaine du froid n'était pas réalisé pour le mois d'avril depuis le 16/04/19.</t>
  </si>
  <si>
    <t>Présence de piqures de moisissure sur les fixateurs de prix.</t>
  </si>
  <si>
    <t>Présence d'une glace "PANAME" dont les mentions légales (DF, DLC et N°Lot) étaient absentes.</t>
  </si>
  <si>
    <t>Assurer l'enregistrement quotidien des autocontrôle du nettoyage.</t>
  </si>
  <si>
    <t>Le suivi et l'enregistrement des températures à cœur de la chaine du froid n'étaient pas réalisés depuis janvier 2019.
Absence de thermomètre à sonde. Utilisation du thermomètre de la réception.</t>
  </si>
  <si>
    <t>Assurer l'enregistrement quotidien de ce paramètre.</t>
  </si>
  <si>
    <t>Renforcer le contrôle de l'étiquetage des produits.</t>
  </si>
  <si>
    <t>Réceptionniste M Hassen</t>
  </si>
  <si>
    <t>Absence de la feuille de contrôle à la réception pour les produits réceptionnés le 19 et 20 avril 2019.
Certaines feuilles de contrôle à la réception (pour les dates où il n'y a pas de réception) étaient absentes.
Présence de certaines feuilles dont les information à remplir étaient manquantes.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</si>
</sst>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0.52500000000000002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65101712"/>
        <c:axId val="-1965090832"/>
      </c:barChart>
      <c:catAx>
        <c:axId val="-196510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5090832"/>
        <c:crosses val="autoZero"/>
        <c:auto val="1"/>
        <c:lblAlgn val="ctr"/>
        <c:lblOffset val="100"/>
        <c:noMultiLvlLbl val="0"/>
      </c:catAx>
      <c:valAx>
        <c:axId val="-1965090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65101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0.86363636363636365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21660576"/>
        <c:axId val="-1921650784"/>
      </c:barChart>
      <c:catAx>
        <c:axId val="-1921660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1650784"/>
        <c:crosses val="autoZero"/>
        <c:auto val="1"/>
        <c:lblAlgn val="ctr"/>
        <c:lblOffset val="100"/>
        <c:noMultiLvlLbl val="0"/>
      </c:catAx>
      <c:valAx>
        <c:axId val="-1921650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21660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0.66666666666666663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21657856"/>
        <c:axId val="-1921656768"/>
      </c:barChart>
      <c:catAx>
        <c:axId val="-192165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1656768"/>
        <c:crosses val="autoZero"/>
        <c:auto val="1"/>
        <c:lblAlgn val="ctr"/>
        <c:lblOffset val="100"/>
        <c:noMultiLvlLbl val="0"/>
      </c:catAx>
      <c:valAx>
        <c:axId val="-1921656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21657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21664928"/>
        <c:axId val="-1921651872"/>
      </c:barChart>
      <c:catAx>
        <c:axId val="-192166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1651872"/>
        <c:crosses val="autoZero"/>
        <c:auto val="1"/>
        <c:lblAlgn val="ctr"/>
        <c:lblOffset val="100"/>
        <c:noMultiLvlLbl val="0"/>
      </c:catAx>
      <c:valAx>
        <c:axId val="-1921651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216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0.93333333333333335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21663840"/>
        <c:axId val="-1921663296"/>
      </c:barChart>
      <c:catAx>
        <c:axId val="-1921663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1663296"/>
        <c:crosses val="autoZero"/>
        <c:auto val="1"/>
        <c:lblAlgn val="ctr"/>
        <c:lblOffset val="100"/>
        <c:noMultiLvlLbl val="0"/>
      </c:catAx>
      <c:valAx>
        <c:axId val="-192166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21663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21664384"/>
        <c:axId val="-1921662752"/>
      </c:barChart>
      <c:catAx>
        <c:axId val="-192166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1662752"/>
        <c:crosses val="autoZero"/>
        <c:auto val="1"/>
        <c:lblAlgn val="ctr"/>
        <c:lblOffset val="100"/>
        <c:noMultiLvlLbl val="0"/>
      </c:catAx>
      <c:valAx>
        <c:axId val="-1921662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21664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21654592"/>
        <c:axId val="-1921654048"/>
      </c:barChart>
      <c:catAx>
        <c:axId val="-1921654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1654048"/>
        <c:crosses val="autoZero"/>
        <c:auto val="1"/>
        <c:lblAlgn val="ctr"/>
        <c:lblOffset val="100"/>
        <c:noMultiLvlLbl val="0"/>
      </c:catAx>
      <c:valAx>
        <c:axId val="-1921654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21654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0.78476821192052981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20895328"/>
        <c:axId val="-1920896416"/>
      </c:barChart>
      <c:catAx>
        <c:axId val="-192089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0896416"/>
        <c:crosses val="autoZero"/>
        <c:auto val="1"/>
        <c:lblAlgn val="ctr"/>
        <c:lblOffset val="100"/>
        <c:noMultiLvlLbl val="0"/>
      </c:catAx>
      <c:valAx>
        <c:axId val="-1920896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20895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0.87238410596026483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920901856"/>
        <c:axId val="-1920905120"/>
        <c:extLst xmlns:c16r2="http://schemas.microsoft.com/office/drawing/2015/06/chart"/>
      </c:barChart>
      <c:catAx>
        <c:axId val="-19209018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0905120"/>
        <c:crosses val="autoZero"/>
        <c:auto val="1"/>
        <c:lblAlgn val="ctr"/>
        <c:lblOffset val="100"/>
        <c:noMultiLvlLbl val="0"/>
      </c:catAx>
      <c:valAx>
        <c:axId val="-192090512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090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0.60235714285714292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920904576"/>
        <c:axId val="-1920896960"/>
        <c:extLst xmlns:c16r2="http://schemas.microsoft.com/office/drawing/2015/06/chart"/>
      </c:barChart>
      <c:catAx>
        <c:axId val="-1920904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0896960"/>
        <c:crosses val="autoZero"/>
        <c:auto val="1"/>
        <c:lblAlgn val="ctr"/>
        <c:lblOffset val="100"/>
        <c:noMultiLvlLbl val="0"/>
      </c:catAx>
      <c:valAx>
        <c:axId val="-1920896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0904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65095184"/>
        <c:axId val="-1965093008"/>
      </c:barChart>
      <c:catAx>
        <c:axId val="-196509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5093008"/>
        <c:crosses val="autoZero"/>
        <c:auto val="1"/>
        <c:lblAlgn val="ctr"/>
        <c:lblOffset val="100"/>
        <c:noMultiLvlLbl val="0"/>
      </c:catAx>
      <c:valAx>
        <c:axId val="-1965093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65095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65091376"/>
        <c:axId val="-1965090288"/>
      </c:barChart>
      <c:catAx>
        <c:axId val="-1965091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5090288"/>
        <c:crosses val="autoZero"/>
        <c:auto val="1"/>
        <c:lblAlgn val="ctr"/>
        <c:lblOffset val="100"/>
        <c:noMultiLvlLbl val="0"/>
      </c:catAx>
      <c:valAx>
        <c:axId val="-1965090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65091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65104432"/>
        <c:axId val="-1965103888"/>
      </c:barChart>
      <c:catAx>
        <c:axId val="-196510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5103888"/>
        <c:crosses val="autoZero"/>
        <c:auto val="1"/>
        <c:lblAlgn val="ctr"/>
        <c:lblOffset val="100"/>
        <c:noMultiLvlLbl val="0"/>
      </c:catAx>
      <c:valAx>
        <c:axId val="-1965103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6510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65102256"/>
        <c:axId val="-2004273776"/>
      </c:barChart>
      <c:catAx>
        <c:axId val="-196510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04273776"/>
        <c:crosses val="autoZero"/>
        <c:auto val="1"/>
        <c:lblAlgn val="ctr"/>
        <c:lblOffset val="100"/>
        <c:noMultiLvlLbl val="0"/>
      </c:catAx>
      <c:valAx>
        <c:axId val="-2004273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65102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04280848"/>
        <c:axId val="-2004277584"/>
      </c:barChart>
      <c:catAx>
        <c:axId val="-200428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04277584"/>
        <c:crosses val="autoZero"/>
        <c:auto val="1"/>
        <c:lblAlgn val="ctr"/>
        <c:lblOffset val="100"/>
        <c:noMultiLvlLbl val="0"/>
      </c:catAx>
      <c:valAx>
        <c:axId val="-2004277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04280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04267248"/>
        <c:axId val="-2004266704"/>
      </c:barChart>
      <c:catAx>
        <c:axId val="-200426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04266704"/>
        <c:crosses val="autoZero"/>
        <c:auto val="1"/>
        <c:lblAlgn val="ctr"/>
        <c:lblOffset val="100"/>
        <c:noMultiLvlLbl val="0"/>
      </c:catAx>
      <c:valAx>
        <c:axId val="-2004266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04267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0.9107142857142857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112385072"/>
        <c:axId val="-1921651328"/>
      </c:barChart>
      <c:catAx>
        <c:axId val="-211238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1651328"/>
        <c:crosses val="autoZero"/>
        <c:auto val="1"/>
        <c:lblAlgn val="ctr"/>
        <c:lblOffset val="100"/>
        <c:noMultiLvlLbl val="0"/>
      </c:catAx>
      <c:valAx>
        <c:axId val="-1921651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112385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21657312"/>
        <c:axId val="-1921659488"/>
      </c:barChart>
      <c:catAx>
        <c:axId val="-192165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1659488"/>
        <c:crosses val="autoZero"/>
        <c:auto val="1"/>
        <c:lblAlgn val="ctr"/>
        <c:lblOffset val="100"/>
        <c:noMultiLvlLbl val="0"/>
      </c:catAx>
      <c:valAx>
        <c:axId val="-1921659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21657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8" zoomScaleSheetLayoutView="100" workbookViewId="0">
      <selection activeCell="K25" sqref="K25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39" t="s">
        <v>475</v>
      </c>
      <c r="B18" s="339"/>
      <c r="C18" s="339"/>
      <c r="D18" s="340" t="s">
        <v>421</v>
      </c>
      <c r="E18" s="340"/>
      <c r="F18" s="340"/>
      <c r="G18" s="340"/>
      <c r="H18" s="340"/>
      <c r="I18" s="340"/>
      <c r="J18" s="340"/>
      <c r="K18" s="340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1" t="s">
        <v>277</v>
      </c>
      <c r="B21" s="341"/>
      <c r="C21" s="341"/>
      <c r="D21" s="341"/>
      <c r="E21" s="341"/>
      <c r="F21" s="341"/>
      <c r="G21" s="341"/>
      <c r="H21" s="341"/>
      <c r="I21" s="341"/>
      <c r="J21" s="341"/>
      <c r="K21" s="341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2" t="s">
        <v>279</v>
      </c>
      <c r="C23" s="342"/>
      <c r="D23" s="31"/>
      <c r="E23" s="31"/>
      <c r="F23" s="31"/>
      <c r="G23" s="31"/>
      <c r="H23" s="31"/>
      <c r="I23" s="31"/>
      <c r="J23" t="str">
        <f>D18</f>
        <v>UHD</v>
      </c>
    </row>
    <row r="24" spans="1:11" ht="33" customHeight="1" x14ac:dyDescent="0.25">
      <c r="A24" s="277" t="s">
        <v>280</v>
      </c>
      <c r="B24" s="343">
        <f>AVERAGE('A1 Exploitation'!D730,'A1 Technique'!D199)</f>
        <v>0.87238410596026483</v>
      </c>
      <c r="C24" s="343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3" t="e">
        <f>AVERAGE('A2 Exploitation'!D730,'A2 Technique'!D199)</f>
        <v>#DIV/0!</v>
      </c>
      <c r="C25" s="343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3" t="e">
        <f>AVERAGE('A3 Exploitation'!D730,'A3 Technique'!D199)</f>
        <v>#DIV/0!</v>
      </c>
      <c r="C26" s="343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3" t="e">
        <f>AVERAGE('A4 Exploitation'!D730,'A4 Technique'!D199)</f>
        <v>#DIV/0!</v>
      </c>
      <c r="C27" s="343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3"/>
      <c r="C28" s="343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3"/>
      <c r="C29" s="343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2" t="s">
        <v>286</v>
      </c>
      <c r="C33" s="342"/>
      <c r="D33" s="31"/>
      <c r="E33" s="31"/>
      <c r="F33" s="31"/>
      <c r="G33" s="31"/>
      <c r="H33" s="31"/>
      <c r="I33" s="31"/>
      <c r="J33" t="str">
        <f>D18</f>
        <v>UHD</v>
      </c>
    </row>
    <row r="34" spans="1:10" ht="33" customHeight="1" x14ac:dyDescent="0.25">
      <c r="A34" s="277" t="s">
        <v>280</v>
      </c>
      <c r="B34" s="343">
        <f>'A1 Exploitation'!D730</f>
        <v>0.78476821192052981</v>
      </c>
      <c r="C34" s="343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3" t="e">
        <f>'A2 Exploitation'!D730</f>
        <v>#DIV/0!</v>
      </c>
      <c r="C35" s="343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3" t="e">
        <f>'A3 Exploitation'!D730</f>
        <v>#DIV/0!</v>
      </c>
      <c r="C36" s="343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3" t="e">
        <f>'A4 Exploitation'!D730</f>
        <v>#DIV/0!</v>
      </c>
      <c r="C37" s="343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3"/>
      <c r="C38" s="343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3"/>
      <c r="C39" s="343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4" t="s">
        <v>287</v>
      </c>
      <c r="C42" s="344"/>
      <c r="D42" s="31"/>
      <c r="E42" s="31"/>
      <c r="F42" s="31"/>
      <c r="G42" s="31"/>
      <c r="H42" s="31"/>
      <c r="I42" s="31"/>
      <c r="J42" t="str">
        <f>D18</f>
        <v>UHD</v>
      </c>
    </row>
    <row r="43" spans="1:10" ht="33" customHeight="1" x14ac:dyDescent="0.25">
      <c r="A43" s="277" t="s">
        <v>280</v>
      </c>
      <c r="B43" s="343">
        <f>AVERAGE('A1 Exploitation'!D728, 'A1 Technique'!D197)</f>
        <v>0.60235714285714292</v>
      </c>
      <c r="C43" s="343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3" t="e">
        <f>AVERAGE('A2 Exploitation'!D728, 'A2 Technique'!D197)</f>
        <v>#DIV/0!</v>
      </c>
      <c r="C44" s="343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3" t="e">
        <f>AVERAGE('A3 Exploitation'!D728, 'A3 Technique'!D197)</f>
        <v>#DIV/0!</v>
      </c>
      <c r="C45" s="343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3" t="e">
        <f>AVERAGE('A4 Exploitation'!D728, 'A4 Technique'!D197)</f>
        <v>#DIV/0!</v>
      </c>
      <c r="C46" s="343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3"/>
      <c r="C47" s="343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3"/>
      <c r="C48" s="343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2" t="s">
        <v>288</v>
      </c>
      <c r="C51" s="342"/>
      <c r="D51" s="31"/>
      <c r="E51" s="31"/>
      <c r="F51" s="31"/>
      <c r="G51" s="31"/>
      <c r="H51" s="31"/>
      <c r="I51" s="31"/>
      <c r="J51" t="str">
        <f>D18</f>
        <v>UHD</v>
      </c>
    </row>
    <row r="52" spans="1:10" ht="33" customHeight="1" x14ac:dyDescent="0.25">
      <c r="A52" s="277" t="s">
        <v>280</v>
      </c>
      <c r="B52" s="345">
        <f>'A1 Exploitation'!D48</f>
        <v>0.52500000000000002</v>
      </c>
      <c r="C52" s="345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5" t="e">
        <f>'A2 Exploitation'!D48</f>
        <v>#DIV/0!</v>
      </c>
      <c r="C53" s="345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5" t="e">
        <f>'A3 Exploitation'!D48</f>
        <v>#DIV/0!</v>
      </c>
      <c r="C54" s="345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5" t="e">
        <f>'A4 Exploitation'!D48</f>
        <v>#DIV/0!</v>
      </c>
      <c r="C55" s="345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5"/>
      <c r="C56" s="345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5"/>
      <c r="C57" s="345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2" t="s">
        <v>289</v>
      </c>
      <c r="C60" s="342"/>
      <c r="D60" s="31"/>
      <c r="E60" s="31"/>
      <c r="F60" s="31"/>
      <c r="G60" s="31"/>
      <c r="H60" s="31"/>
      <c r="I60" s="31"/>
      <c r="J60" t="str">
        <f>D18</f>
        <v>UHD</v>
      </c>
    </row>
    <row r="61" spans="1:10" ht="33" customHeight="1" x14ac:dyDescent="0.25">
      <c r="A61" s="277" t="s">
        <v>280</v>
      </c>
      <c r="B61" s="343" t="e">
        <f>'A1 Exploitation'!D131</f>
        <v>#DIV/0!</v>
      </c>
      <c r="C61" s="343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3" t="e">
        <f>'A2 Exploitation'!D131</f>
        <v>#DIV/0!</v>
      </c>
      <c r="C62" s="343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3" t="e">
        <f>'A3 Exploitation'!D131</f>
        <v>#DIV/0!</v>
      </c>
      <c r="C63" s="343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3" t="e">
        <f>'A4 Exploitation'!D131</f>
        <v>#DIV/0!</v>
      </c>
      <c r="C64" s="343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3"/>
      <c r="C65" s="343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3"/>
      <c r="C66" s="343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2" t="s">
        <v>465</v>
      </c>
      <c r="C69" s="342"/>
      <c r="D69" s="31"/>
      <c r="E69" s="31"/>
      <c r="F69" s="31"/>
      <c r="G69" s="31"/>
      <c r="H69" s="31"/>
      <c r="I69" s="31"/>
      <c r="J69" t="str">
        <f>D18</f>
        <v>UHD</v>
      </c>
    </row>
    <row r="70" spans="1:10" ht="33" customHeight="1" x14ac:dyDescent="0.25">
      <c r="A70" s="277" t="s">
        <v>280</v>
      </c>
      <c r="B70" s="343" t="e">
        <f>'A1 Exploitation'!D187</f>
        <v>#DIV/0!</v>
      </c>
      <c r="C70" s="343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3" t="e">
        <f>'A2 Exploitation'!D187</f>
        <v>#DIV/0!</v>
      </c>
      <c r="C71" s="343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3" t="e">
        <f>'A3 Exploitation'!D187</f>
        <v>#DIV/0!</v>
      </c>
      <c r="C72" s="343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3" t="e">
        <f>'A4 Exploitation'!D187</f>
        <v>#DIV/0!</v>
      </c>
      <c r="C73" s="343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3"/>
      <c r="C74" s="343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3"/>
      <c r="C75" s="343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2" t="s">
        <v>466</v>
      </c>
      <c r="C78" s="342"/>
      <c r="D78" s="31"/>
      <c r="E78" s="31"/>
      <c r="F78" s="31"/>
      <c r="G78" s="31"/>
      <c r="H78" s="31"/>
      <c r="I78" s="31"/>
      <c r="J78" t="str">
        <f>D18</f>
        <v>UHD</v>
      </c>
    </row>
    <row r="79" spans="1:10" ht="33" customHeight="1" x14ac:dyDescent="0.25">
      <c r="A79" s="277" t="s">
        <v>280</v>
      </c>
      <c r="B79" s="343" t="e">
        <f>'A1 Exploitation'!D249</f>
        <v>#DIV/0!</v>
      </c>
      <c r="C79" s="343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3" t="e">
        <f>'A2 Exploitation'!D249</f>
        <v>#DIV/0!</v>
      </c>
      <c r="C80" s="343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3" t="e">
        <f>'A3 Exploitation'!D249</f>
        <v>#DIV/0!</v>
      </c>
      <c r="C81" s="343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3" t="e">
        <f>'A4 Exploitation'!D249</f>
        <v>#DIV/0!</v>
      </c>
      <c r="C82" s="343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3"/>
      <c r="C83" s="343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3"/>
      <c r="C84" s="343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2" t="s">
        <v>467</v>
      </c>
      <c r="C87" s="342"/>
      <c r="D87" s="31"/>
      <c r="E87" s="31"/>
      <c r="F87" s="31"/>
      <c r="G87" s="31"/>
      <c r="H87" s="31"/>
      <c r="I87" s="31"/>
      <c r="J87" t="str">
        <f>D18</f>
        <v>UHD</v>
      </c>
    </row>
    <row r="88" spans="1:10" ht="33" customHeight="1" x14ac:dyDescent="0.25">
      <c r="A88" s="277" t="s">
        <v>280</v>
      </c>
      <c r="B88" s="343" t="e">
        <f>'A1 Exploitation'!D304</f>
        <v>#DIV/0!</v>
      </c>
      <c r="C88" s="343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3" t="e">
        <f>'A2 Exploitation'!D304</f>
        <v>#DIV/0!</v>
      </c>
      <c r="C89" s="343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3" t="e">
        <f>'A3 Exploitation'!D304</f>
        <v>#DIV/0!</v>
      </c>
      <c r="C90" s="343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3" t="e">
        <f>'A4 Exploitation'!D304</f>
        <v>#DIV/0!</v>
      </c>
      <c r="C91" s="343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3"/>
      <c r="C92" s="343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3"/>
      <c r="C93" s="343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2" t="s">
        <v>468</v>
      </c>
      <c r="C96" s="342"/>
      <c r="D96" s="31"/>
      <c r="E96" s="31"/>
      <c r="F96" s="31"/>
      <c r="G96" s="31"/>
      <c r="H96" s="31"/>
      <c r="I96" s="31"/>
      <c r="J96" t="str">
        <f>D18</f>
        <v>UHD</v>
      </c>
    </row>
    <row r="97" spans="1:10" ht="33" customHeight="1" x14ac:dyDescent="0.25">
      <c r="A97" s="277" t="s">
        <v>280</v>
      </c>
      <c r="B97" s="343" t="e">
        <f>'A1 Exploitation'!D371</f>
        <v>#DIV/0!</v>
      </c>
      <c r="C97" s="343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3" t="e">
        <f>'A2 Exploitation'!D371</f>
        <v>#DIV/0!</v>
      </c>
      <c r="C98" s="343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3" t="e">
        <f>'A3 Exploitation'!D371</f>
        <v>#DIV/0!</v>
      </c>
      <c r="C99" s="343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3" t="e">
        <f>'A4 Exploitation'!D371</f>
        <v>#DIV/0!</v>
      </c>
      <c r="C100" s="343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3"/>
      <c r="C101" s="343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3"/>
      <c r="C102" s="343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2" t="s">
        <v>469</v>
      </c>
      <c r="C105" s="342"/>
      <c r="D105" s="31"/>
      <c r="E105" s="31"/>
      <c r="F105" s="31"/>
      <c r="G105" s="31"/>
      <c r="H105" s="31"/>
      <c r="I105" s="31"/>
      <c r="J105" t="str">
        <f>D18</f>
        <v>UHD</v>
      </c>
    </row>
    <row r="106" spans="1:10" ht="33" customHeight="1" x14ac:dyDescent="0.25">
      <c r="A106" s="277" t="s">
        <v>280</v>
      </c>
      <c r="B106" s="343" t="e">
        <f>'A1 Exploitation'!D429</f>
        <v>#DIV/0!</v>
      </c>
      <c r="C106" s="343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3" t="e">
        <f>'A2 Exploitation'!D429</f>
        <v>#DIV/0!</v>
      </c>
      <c r="C107" s="343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3" t="e">
        <f>'A3 Exploitation'!D429</f>
        <v>#DIV/0!</v>
      </c>
      <c r="C108" s="343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3" t="e">
        <f>'A4 Exploitation'!D429</f>
        <v>#DIV/0!</v>
      </c>
      <c r="C109" s="343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3"/>
      <c r="C110" s="343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3"/>
      <c r="C111" s="343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2" t="s">
        <v>470</v>
      </c>
      <c r="C114" s="342"/>
      <c r="D114" s="31"/>
      <c r="E114" s="31"/>
      <c r="F114" s="31"/>
      <c r="G114" s="31"/>
      <c r="H114" s="31"/>
      <c r="I114" s="31"/>
      <c r="J114" t="str">
        <f>D18</f>
        <v>UHD</v>
      </c>
    </row>
    <row r="115" spans="1:10" ht="33" customHeight="1" x14ac:dyDescent="0.25">
      <c r="A115" s="277" t="s">
        <v>280</v>
      </c>
      <c r="B115" s="343">
        <f>'A1 Exploitation'!D476</f>
        <v>0.9107142857142857</v>
      </c>
      <c r="C115" s="343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3" t="e">
        <f>'A2 Exploitation'!D476</f>
        <v>#DIV/0!</v>
      </c>
      <c r="C116" s="343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3" t="e">
        <f>'A3 Exploitation'!D476</f>
        <v>#DIV/0!</v>
      </c>
      <c r="C117" s="343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3" t="e">
        <f>'A4 Exploitation'!D476</f>
        <v>#DIV/0!</v>
      </c>
      <c r="C118" s="343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3"/>
      <c r="C119" s="343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3"/>
      <c r="C120" s="343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2" t="s">
        <v>471</v>
      </c>
      <c r="C123" s="342"/>
      <c r="D123" s="31"/>
      <c r="E123" s="31"/>
      <c r="F123" s="31"/>
      <c r="G123" s="31"/>
      <c r="H123" s="31"/>
      <c r="I123" s="31"/>
      <c r="J123" t="str">
        <f>D18</f>
        <v>UHD</v>
      </c>
    </row>
    <row r="124" spans="1:10" ht="33" customHeight="1" x14ac:dyDescent="0.25">
      <c r="A124" s="277" t="s">
        <v>280</v>
      </c>
      <c r="B124" s="343" t="e">
        <f>'A1 Exploitation'!D527</f>
        <v>#DIV/0!</v>
      </c>
      <c r="C124" s="343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3" t="e">
        <f>'A2 Exploitation'!D527</f>
        <v>#DIV/0!</v>
      </c>
      <c r="C125" s="343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3" t="e">
        <f>'A3 Exploitation'!D527</f>
        <v>#DIV/0!</v>
      </c>
      <c r="C126" s="343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3" t="e">
        <f>'A4 Exploitation'!D527</f>
        <v>#DIV/0!</v>
      </c>
      <c r="C127" s="343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3"/>
      <c r="C128" s="343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3"/>
      <c r="C129" s="343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2" t="s">
        <v>472</v>
      </c>
      <c r="C132" s="342"/>
      <c r="D132" s="31"/>
      <c r="E132" s="31"/>
      <c r="F132" s="31"/>
      <c r="G132" s="31"/>
      <c r="H132" s="31"/>
      <c r="I132" s="31"/>
      <c r="J132" t="str">
        <f>D18</f>
        <v>UHD</v>
      </c>
    </row>
    <row r="133" spans="1:10" ht="33" customHeight="1" x14ac:dyDescent="0.25">
      <c r="A133" s="277" t="s">
        <v>280</v>
      </c>
      <c r="B133" s="343">
        <f>'A1 Exploitation'!D570</f>
        <v>0.86363636363636365</v>
      </c>
      <c r="C133" s="343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3" t="e">
        <f>'A2 Exploitation'!D570</f>
        <v>#DIV/0!</v>
      </c>
      <c r="C134" s="343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3" t="e">
        <f>'A3 Exploitation'!D570</f>
        <v>#DIV/0!</v>
      </c>
      <c r="C135" s="343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3" t="e">
        <f>'A4 Exploitation'!D570</f>
        <v>#DIV/0!</v>
      </c>
      <c r="C136" s="343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3"/>
      <c r="C137" s="343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3"/>
      <c r="C138" s="343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2" t="s">
        <v>290</v>
      </c>
      <c r="C141" s="342"/>
      <c r="D141" s="31"/>
      <c r="E141" s="31"/>
      <c r="F141" s="31"/>
      <c r="G141" s="31"/>
      <c r="H141" s="31"/>
      <c r="I141" s="31"/>
      <c r="J141" t="str">
        <f>D18</f>
        <v>UHD</v>
      </c>
    </row>
    <row r="142" spans="1:10" ht="33" customHeight="1" x14ac:dyDescent="0.25">
      <c r="A142" s="277" t="s">
        <v>280</v>
      </c>
      <c r="B142" s="343">
        <f>'A1 Exploitation'!D610</f>
        <v>0.66666666666666663</v>
      </c>
      <c r="C142" s="343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3" t="e">
        <f>'A2 Exploitation'!D610</f>
        <v>#DIV/0!</v>
      </c>
      <c r="C143" s="343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3" t="e">
        <f>'A3 Exploitation'!D610</f>
        <v>#DIV/0!</v>
      </c>
      <c r="C144" s="343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3" t="e">
        <f>'A4 Exploitation'!D610</f>
        <v>#DIV/0!</v>
      </c>
      <c r="C145" s="343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3"/>
      <c r="C146" s="343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3"/>
      <c r="C147" s="343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2" t="s">
        <v>291</v>
      </c>
      <c r="C150" s="342"/>
      <c r="D150" s="31"/>
      <c r="E150" s="31"/>
      <c r="F150" s="31"/>
      <c r="G150" s="31"/>
      <c r="H150" s="31"/>
      <c r="I150" s="31"/>
      <c r="J150" t="str">
        <f>D18</f>
        <v>UHD</v>
      </c>
    </row>
    <row r="151" spans="1:10" ht="33" customHeight="1" x14ac:dyDescent="0.25">
      <c r="A151" s="277" t="s">
        <v>280</v>
      </c>
      <c r="B151" s="343">
        <f>'A1 Exploitation'!D673</f>
        <v>0.75</v>
      </c>
      <c r="C151" s="343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3" t="e">
        <f>'A2 Exploitation'!D673</f>
        <v>#DIV/0!</v>
      </c>
      <c r="C152" s="343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3" t="e">
        <f>'A3 Exploitation'!D673</f>
        <v>#DIV/0!</v>
      </c>
      <c r="C153" s="343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3" t="e">
        <f>'A4 Exploitation'!D673</f>
        <v>#DIV/0!</v>
      </c>
      <c r="C154" s="343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3"/>
      <c r="C155" s="343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3"/>
      <c r="C156" s="343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6"/>
      <c r="C159" s="346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2" t="s">
        <v>473</v>
      </c>
      <c r="C160" s="342"/>
      <c r="D160" s="31"/>
      <c r="E160" s="31"/>
      <c r="F160" s="31"/>
      <c r="G160" s="31"/>
      <c r="H160" s="31"/>
      <c r="I160" s="31"/>
      <c r="J160" t="str">
        <f>D18</f>
        <v>UHD</v>
      </c>
    </row>
    <row r="161" spans="1:10" ht="33" customHeight="1" x14ac:dyDescent="0.25">
      <c r="A161" s="277" t="s">
        <v>280</v>
      </c>
      <c r="B161" s="343">
        <f>'A1 Exploitation'!D702</f>
        <v>0.93333333333333335</v>
      </c>
      <c r="C161" s="343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3" t="e">
        <f>'A2 Exploitation'!D702</f>
        <v>#DIV/0!</v>
      </c>
      <c r="C162" s="343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3" t="e">
        <f>'A3 Exploitation'!D702</f>
        <v>#DIV/0!</v>
      </c>
      <c r="C163" s="343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3" t="e">
        <f>'A4 Exploitation'!D702</f>
        <v>#DIV/0!</v>
      </c>
      <c r="C164" s="343"/>
    </row>
    <row r="165" spans="1:10" ht="33" customHeight="1" x14ac:dyDescent="0.25">
      <c r="A165" s="276" t="s">
        <v>284</v>
      </c>
      <c r="B165" s="343"/>
      <c r="C165" s="343"/>
    </row>
    <row r="166" spans="1:10" ht="18" x14ac:dyDescent="0.25">
      <c r="A166" s="276" t="s">
        <v>285</v>
      </c>
      <c r="B166" s="343"/>
      <c r="C166" s="343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2" t="s">
        <v>474</v>
      </c>
      <c r="C169" s="342"/>
      <c r="J169" t="str">
        <f>D18</f>
        <v>UHD</v>
      </c>
    </row>
    <row r="170" spans="1:10" ht="33" customHeight="1" x14ac:dyDescent="0.25">
      <c r="A170" s="277" t="s">
        <v>280</v>
      </c>
      <c r="B170" s="343">
        <f>'A1 Exploitation'!D726</f>
        <v>1</v>
      </c>
      <c r="C170" s="343"/>
    </row>
    <row r="171" spans="1:10" ht="33" customHeight="1" x14ac:dyDescent="0.25">
      <c r="A171" s="276" t="s">
        <v>281</v>
      </c>
      <c r="B171" s="343" t="e">
        <f>'A2 Exploitation'!D726</f>
        <v>#DIV/0!</v>
      </c>
      <c r="C171" s="343"/>
    </row>
    <row r="172" spans="1:10" ht="33" customHeight="1" x14ac:dyDescent="0.25">
      <c r="A172" s="277" t="s">
        <v>282</v>
      </c>
      <c r="B172" s="343" t="e">
        <f>'A3 Exploitation'!D726</f>
        <v>#DIV/0!</v>
      </c>
      <c r="C172" s="343"/>
    </row>
    <row r="173" spans="1:10" ht="33" customHeight="1" x14ac:dyDescent="0.25">
      <c r="A173" s="277" t="s">
        <v>283</v>
      </c>
      <c r="B173" s="343" t="e">
        <f>'A4 Exploitation'!D726</f>
        <v>#DIV/0!</v>
      </c>
      <c r="C173" s="343"/>
    </row>
    <row r="174" spans="1:10" ht="33" customHeight="1" x14ac:dyDescent="0.25">
      <c r="A174" s="276" t="s">
        <v>284</v>
      </c>
      <c r="B174" s="343"/>
      <c r="C174" s="343"/>
    </row>
    <row r="175" spans="1:10" ht="18" x14ac:dyDescent="0.25">
      <c r="A175" s="276" t="s">
        <v>285</v>
      </c>
      <c r="B175" s="343"/>
      <c r="C175" s="343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2" t="s">
        <v>292</v>
      </c>
      <c r="C178" s="342"/>
      <c r="J178" t="str">
        <f>D18</f>
        <v>UHD</v>
      </c>
    </row>
    <row r="179" spans="1:10" ht="33" customHeight="1" x14ac:dyDescent="0.25">
      <c r="A179" s="277" t="s">
        <v>280</v>
      </c>
      <c r="B179" s="343">
        <f>'A1 Technique'!D199</f>
        <v>0.96</v>
      </c>
      <c r="C179" s="343"/>
    </row>
    <row r="180" spans="1:10" ht="33" customHeight="1" x14ac:dyDescent="0.25">
      <c r="A180" s="276" t="s">
        <v>281</v>
      </c>
      <c r="B180" s="343" t="e">
        <f>'A2 Technique'!D199</f>
        <v>#DIV/0!</v>
      </c>
      <c r="C180" s="343"/>
    </row>
    <row r="181" spans="1:10" ht="33" customHeight="1" x14ac:dyDescent="0.25">
      <c r="A181" s="277" t="s">
        <v>282</v>
      </c>
      <c r="B181" s="343" t="e">
        <f>'A3 Technique'!D199</f>
        <v>#DIV/0!</v>
      </c>
      <c r="C181" s="343"/>
    </row>
    <row r="182" spans="1:10" ht="33" customHeight="1" x14ac:dyDescent="0.25">
      <c r="A182" s="277" t="s">
        <v>283</v>
      </c>
      <c r="B182" s="343" t="e">
        <f>'A4 Technique'!D199</f>
        <v>#DIV/0!</v>
      </c>
      <c r="C182" s="343"/>
    </row>
    <row r="183" spans="1:10" ht="33" customHeight="1" x14ac:dyDescent="0.25">
      <c r="A183" s="276" t="s">
        <v>284</v>
      </c>
      <c r="B183" s="343"/>
      <c r="C183" s="343"/>
    </row>
    <row r="184" spans="1:10" ht="18" x14ac:dyDescent="0.25">
      <c r="A184" s="276" t="s">
        <v>285</v>
      </c>
      <c r="B184" s="343"/>
      <c r="C184" s="34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50" zoomScaleNormal="100" zoomScaleSheetLayoutView="50" workbookViewId="0">
      <selection activeCell="B9" sqref="B9:F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UHD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 t="s">
        <v>476</v>
      </c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 t="s">
        <v>519</v>
      </c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>
        <v>43577</v>
      </c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>
        <f>D730</f>
        <v>0.78476821192052981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43577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432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10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105" x14ac:dyDescent="0.4">
      <c r="A34" s="97" t="s">
        <v>433</v>
      </c>
      <c r="B34" s="89">
        <v>0</v>
      </c>
      <c r="C34" s="98">
        <f>IF(B34=0, -5, "0")</f>
        <v>-5</v>
      </c>
      <c r="D34" s="96" t="s">
        <v>477</v>
      </c>
      <c r="E34" s="90" t="s">
        <v>478</v>
      </c>
      <c r="F34" s="90"/>
      <c r="G34" s="83"/>
    </row>
    <row r="35" spans="1:7" ht="189" x14ac:dyDescent="0.4">
      <c r="A35" s="97" t="s">
        <v>400</v>
      </c>
      <c r="B35" s="89">
        <v>0</v>
      </c>
      <c r="C35" s="98">
        <f>IF(B35=0, -5, "0")</f>
        <v>-5</v>
      </c>
      <c r="D35" s="90" t="s">
        <v>520</v>
      </c>
      <c r="E35" s="90" t="s">
        <v>479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423</v>
      </c>
      <c r="B43" s="274">
        <v>1</v>
      </c>
      <c r="C43" s="89"/>
      <c r="D43" s="271">
        <v>0.5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11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0.36666666666666664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21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0.52500000000000002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43577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441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434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435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436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441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437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423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425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462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422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463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438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423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439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440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43577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441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427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423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442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443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43577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441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427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423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444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445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43577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441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427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446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447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43577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427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448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449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450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451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43577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126" x14ac:dyDescent="0.4">
      <c r="A467" s="128" t="s">
        <v>376</v>
      </c>
      <c r="B467" s="89">
        <v>0</v>
      </c>
      <c r="C467" s="99"/>
      <c r="D467" s="120" t="s">
        <v>480</v>
      </c>
      <c r="E467" s="90" t="s">
        <v>515</v>
      </c>
      <c r="F467" s="90"/>
      <c r="G467" s="83"/>
    </row>
    <row r="468" spans="1:7" ht="168" x14ac:dyDescent="0.4">
      <c r="A468" s="128" t="s">
        <v>317</v>
      </c>
      <c r="B468" s="89">
        <v>0</v>
      </c>
      <c r="C468" s="89"/>
      <c r="D468" s="90" t="s">
        <v>516</v>
      </c>
      <c r="E468" s="90" t="s">
        <v>492</v>
      </c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423</v>
      </c>
      <c r="B471" s="89">
        <v>1</v>
      </c>
      <c r="C471" s="89"/>
      <c r="D471" s="271">
        <v>0.33300000000000002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35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0.875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452</v>
      </c>
      <c r="B475" s="311"/>
      <c r="C475" s="312"/>
      <c r="D475" s="304">
        <f>SUM(D472,D445)</f>
        <v>51</v>
      </c>
      <c r="E475" s="79"/>
      <c r="F475" s="83"/>
      <c r="G475" s="83"/>
    </row>
    <row r="476" spans="1:7" ht="22.5" x14ac:dyDescent="0.45">
      <c r="A476" s="301" t="s">
        <v>453</v>
      </c>
      <c r="B476" s="311"/>
      <c r="C476" s="312"/>
      <c r="D476" s="305">
        <f>D475/(COUNT(B449:C462,B437:C444,B465:C471)*2)</f>
        <v>0.9107142857142857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426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43577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464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423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454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455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43577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>
        <f>D542/(COUNT(B536:C541)*2)</f>
        <v>1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427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105" x14ac:dyDescent="0.4">
      <c r="A561" s="128" t="s">
        <v>376</v>
      </c>
      <c r="B561" s="89">
        <v>0</v>
      </c>
      <c r="C561" s="113"/>
      <c r="D561" s="90" t="s">
        <v>481</v>
      </c>
      <c r="E561" s="90" t="s">
        <v>482</v>
      </c>
      <c r="F561" s="90"/>
      <c r="G561" s="83"/>
    </row>
    <row r="562" spans="1:7" ht="147" x14ac:dyDescent="0.4">
      <c r="A562" s="128" t="s">
        <v>317</v>
      </c>
      <c r="B562" s="89">
        <v>0</v>
      </c>
      <c r="C562" s="99"/>
      <c r="D562" s="337" t="s">
        <v>490</v>
      </c>
      <c r="E562" s="338" t="s">
        <v>491</v>
      </c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423</v>
      </c>
      <c r="B565" s="89">
        <v>0</v>
      </c>
      <c r="C565" s="89"/>
      <c r="D565" s="271">
        <v>0</v>
      </c>
      <c r="E565" s="91"/>
      <c r="F565" s="90"/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26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>
        <f>D566/(COUNT(B558:C565,B546:C555)*2)</f>
        <v>0.8125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456</v>
      </c>
      <c r="B569" s="311"/>
      <c r="C569" s="312"/>
      <c r="D569" s="304">
        <f>SUM(D566,D542)</f>
        <v>38</v>
      </c>
      <c r="E569" s="79"/>
      <c r="F569" s="83"/>
      <c r="G569" s="83"/>
    </row>
    <row r="570" spans="1:7" ht="21" customHeight="1" x14ac:dyDescent="0.45">
      <c r="A570" s="301" t="s">
        <v>457</v>
      </c>
      <c r="B570" s="311"/>
      <c r="C570" s="312"/>
      <c r="D570" s="305">
        <f>D569/(COUNT(B546:C555,B536:C541,B558:C565)*2)</f>
        <v>0.86363636363636365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43577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16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46.5" customHeight="1" x14ac:dyDescent="0.4">
      <c r="A592" s="88" t="s">
        <v>87</v>
      </c>
      <c r="B592" s="89">
        <v>1</v>
      </c>
      <c r="C592" s="89"/>
      <c r="D592" s="90" t="s">
        <v>483</v>
      </c>
      <c r="E592" s="90" t="s">
        <v>485</v>
      </c>
      <c r="F592" s="90"/>
      <c r="G592" s="83"/>
    </row>
    <row r="593" spans="1:7" ht="67.5" customHeight="1" x14ac:dyDescent="0.45">
      <c r="A593" s="155" t="s">
        <v>7</v>
      </c>
      <c r="B593" s="89">
        <v>1</v>
      </c>
      <c r="C593" s="99">
        <f>IF(B593=0, -10, IF(B593=1, -5, "0"))</f>
        <v>-5</v>
      </c>
      <c r="D593" s="117" t="s">
        <v>487</v>
      </c>
      <c r="E593" s="90" t="s">
        <v>488</v>
      </c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91.5" customHeight="1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484</v>
      </c>
      <c r="E596" s="181" t="s">
        <v>486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84" x14ac:dyDescent="0.4">
      <c r="A602" s="106" t="s">
        <v>376</v>
      </c>
      <c r="B602" s="89">
        <v>0</v>
      </c>
      <c r="C602" s="89"/>
      <c r="D602" s="337" t="s">
        <v>481</v>
      </c>
      <c r="E602" s="338" t="s">
        <v>517</v>
      </c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448</v>
      </c>
      <c r="B605" s="89">
        <v>0</v>
      </c>
      <c r="C605" s="89"/>
      <c r="D605" s="271">
        <v>0</v>
      </c>
      <c r="E605" s="91"/>
      <c r="F605" s="90"/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12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>
        <f>D606/(COUNT(B592:C597,B599:C605)*2)</f>
        <v>0.46153846153846156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28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>
        <f>D609/(COUNT(B579:C587,B592:C605)*2)</f>
        <v>0.66666666666666663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43577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489</v>
      </c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458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16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>
        <f>D627/(COUNT(B618:C626)*2)</f>
        <v>0.88888888888888884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42" x14ac:dyDescent="0.4">
      <c r="A631" s="88" t="s">
        <v>83</v>
      </c>
      <c r="B631" s="89">
        <v>1</v>
      </c>
      <c r="C631" s="89"/>
      <c r="D631" s="130" t="s">
        <v>513</v>
      </c>
      <c r="E631" s="90" t="s">
        <v>485</v>
      </c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42" x14ac:dyDescent="0.4">
      <c r="A634" s="88" t="s">
        <v>12</v>
      </c>
      <c r="B634" s="89">
        <v>1</v>
      </c>
      <c r="C634" s="89"/>
      <c r="D634" s="90" t="s">
        <v>493</v>
      </c>
      <c r="E634" s="90" t="s">
        <v>494</v>
      </c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458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84" x14ac:dyDescent="0.4">
      <c r="A656" s="138" t="s">
        <v>418</v>
      </c>
      <c r="B656" s="89">
        <v>1</v>
      </c>
      <c r="C656" s="99"/>
      <c r="D656" s="111" t="s">
        <v>514</v>
      </c>
      <c r="E656" s="90" t="s">
        <v>518</v>
      </c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133.5" customHeight="1" x14ac:dyDescent="0.4">
      <c r="A659" s="170" t="s">
        <v>325</v>
      </c>
      <c r="B659" s="89">
        <v>1</v>
      </c>
      <c r="C659" s="99" t="str">
        <f>IF(B659=0, -10, "0")</f>
        <v>0</v>
      </c>
      <c r="D659" s="205" t="s">
        <v>495</v>
      </c>
      <c r="E659" s="205" t="s">
        <v>496</v>
      </c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63.75" customHeight="1" x14ac:dyDescent="0.4">
      <c r="A664" s="106" t="s">
        <v>376</v>
      </c>
      <c r="B664" s="89">
        <v>0</v>
      </c>
      <c r="C664" s="89"/>
      <c r="D664" s="111" t="s">
        <v>497</v>
      </c>
      <c r="E664" s="90" t="s">
        <v>498</v>
      </c>
      <c r="F664" s="90"/>
      <c r="G664" s="83"/>
    </row>
    <row r="665" spans="1:7" ht="210" x14ac:dyDescent="0.4">
      <c r="A665" s="266" t="s">
        <v>317</v>
      </c>
      <c r="B665" s="89">
        <v>0</v>
      </c>
      <c r="C665" s="99">
        <f>IF(B665=0, -5, "0")</f>
        <v>-5</v>
      </c>
      <c r="D665" s="337" t="s">
        <v>512</v>
      </c>
      <c r="E665" s="338" t="s">
        <v>499</v>
      </c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423</v>
      </c>
      <c r="B668" s="89">
        <v>0</v>
      </c>
      <c r="C668" s="89"/>
      <c r="D668" s="271">
        <v>0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13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0.4642857142857143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57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0.75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43577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63" x14ac:dyDescent="0.4">
      <c r="A683" s="88" t="s">
        <v>43</v>
      </c>
      <c r="B683" s="89">
        <v>1</v>
      </c>
      <c r="C683" s="89"/>
      <c r="D683" s="90" t="s">
        <v>500</v>
      </c>
      <c r="E683" s="90" t="s">
        <v>501</v>
      </c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 t="s">
        <v>502</v>
      </c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106.5" customHeight="1" x14ac:dyDescent="0.4">
      <c r="A691" s="163" t="s">
        <v>13</v>
      </c>
      <c r="B691" s="89">
        <v>1</v>
      </c>
      <c r="C691" s="185"/>
      <c r="D691" s="176" t="s">
        <v>503</v>
      </c>
      <c r="E691" s="90" t="s">
        <v>504</v>
      </c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459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423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428</v>
      </c>
      <c r="B701" s="311"/>
      <c r="C701" s="312"/>
      <c r="D701" s="304">
        <f>SUM(B681:C700)</f>
        <v>28</v>
      </c>
      <c r="E701" s="79"/>
      <c r="F701" s="83"/>
      <c r="G701" s="83"/>
    </row>
    <row r="702" spans="1:7" ht="22.5" x14ac:dyDescent="0.45">
      <c r="A702" s="301" t="s">
        <v>429</v>
      </c>
      <c r="B702" s="311"/>
      <c r="C702" s="312"/>
      <c r="D702" s="305">
        <f>D701/(COUNT(B681:C700)*2)</f>
        <v>0.93333333333333335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460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43577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8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423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430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431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423</v>
      </c>
      <c r="B728" s="25"/>
      <c r="C728" s="25"/>
      <c r="D728" s="273">
        <f>AVERAGE(D721,D700,D668,D605,D565,D525,D471,D424,D366,D299,D244,D185,D129,D43)</f>
        <v>0.40471428571428575</v>
      </c>
      <c r="E728" s="72"/>
      <c r="F728" s="73"/>
      <c r="G728" s="67"/>
    </row>
    <row r="729" spans="1:7" ht="24.75" x14ac:dyDescent="0.3">
      <c r="A729" s="326" t="s">
        <v>424</v>
      </c>
      <c r="B729" s="322"/>
      <c r="C729" s="323"/>
      <c r="D729" s="327">
        <f>SUM(D725,D701,D672,D609,D569,D526,D475,D428,D370,D303,D248,D186,D130,D47)</f>
        <v>237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0.78476821192052981</v>
      </c>
      <c r="E730" s="3"/>
      <c r="F730" s="3"/>
    </row>
  </sheetData>
  <sheetProtection algorithmName="SHA-512" hashValue="fi4mpTWjHuIYqMjFogpIr+sXMrS2STmIxQZHBKWzOpY8fOcr4qJiYtRJVh4I5VYU6RtkQ7QmZ0DvwvWAg4XduQ==" saltValue="Y+xhggxmNwd3ePB8/kPQmA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1"/>
      <c r="E1" s="441"/>
      <c r="F1" s="441"/>
      <c r="G1" s="44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45">
      <c r="A7" s="443" t="str">
        <f>'Page de garde'!D18</f>
        <v>UHD</v>
      </c>
      <c r="B7" s="443"/>
      <c r="C7" s="443"/>
      <c r="D7" s="443"/>
      <c r="E7" s="443"/>
      <c r="F7" s="443"/>
      <c r="G7" s="66"/>
    </row>
    <row r="8" spans="1:7" s="2" customFormat="1" ht="24" x14ac:dyDescent="0.45">
      <c r="A8" s="329" t="s">
        <v>39</v>
      </c>
      <c r="B8" s="444" t="str">
        <f>'A1 Exploitation'!B9:F9</f>
        <v>M Souheil DRAOUI</v>
      </c>
      <c r="C8" s="444"/>
      <c r="D8" s="444"/>
      <c r="E8" s="444"/>
      <c r="F8" s="444"/>
      <c r="G8" s="66"/>
    </row>
    <row r="9" spans="1:7" s="2" customFormat="1" ht="24" x14ac:dyDescent="0.45">
      <c r="A9" s="330" t="s">
        <v>41</v>
      </c>
      <c r="B9" s="445" t="str">
        <f>'A1 Exploitation'!B10:F10</f>
        <v>Réceptionniste M Hassen</v>
      </c>
      <c r="C9" s="445"/>
      <c r="D9" s="445"/>
      <c r="E9" s="445"/>
      <c r="F9" s="445"/>
      <c r="G9" s="66"/>
    </row>
    <row r="10" spans="1:7" s="2" customFormat="1" ht="24" x14ac:dyDescent="0.45">
      <c r="A10" s="329" t="s">
        <v>40</v>
      </c>
      <c r="B10" s="440">
        <f>'A1 Exploitation'!B11:F11</f>
        <v>43577</v>
      </c>
      <c r="C10" s="440"/>
      <c r="D10" s="440"/>
      <c r="E10" s="440"/>
      <c r="F10" s="440"/>
      <c r="G10" s="66"/>
    </row>
    <row r="11" spans="1:7" s="2" customFormat="1" ht="24" x14ac:dyDescent="0.45">
      <c r="A11" s="329" t="s">
        <v>250</v>
      </c>
      <c r="B11" s="446">
        <f>D199</f>
        <v>0.96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461</v>
      </c>
      <c r="B21" s="42">
        <v>2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10</v>
      </c>
    </row>
    <row r="23" spans="1:7" x14ac:dyDescent="0.3">
      <c r="A23" s="449" t="s">
        <v>251</v>
      </c>
      <c r="B23" s="452"/>
      <c r="C23" s="453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ht="33" x14ac:dyDescent="0.3">
      <c r="A32" s="4" t="s">
        <v>249</v>
      </c>
      <c r="B32" s="42">
        <v>1</v>
      </c>
      <c r="C32" s="42"/>
      <c r="D32" s="43" t="s">
        <v>505</v>
      </c>
      <c r="E32" s="43" t="s">
        <v>506</v>
      </c>
      <c r="F32" s="42"/>
    </row>
    <row r="33" spans="1:6" x14ac:dyDescent="0.3">
      <c r="A33" s="449" t="s">
        <v>34</v>
      </c>
      <c r="B33" s="452"/>
      <c r="C33" s="453"/>
      <c r="D33" s="331">
        <f>SUM(B26:C32)</f>
        <v>13</v>
      </c>
    </row>
    <row r="34" spans="1:6" x14ac:dyDescent="0.3">
      <c r="A34" s="449" t="s">
        <v>251</v>
      </c>
      <c r="B34" s="452"/>
      <c r="C34" s="453"/>
      <c r="D34" s="332">
        <f>D33/(COUNT(B26:C32)*2)</f>
        <v>0.9285714285714286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>
        <v>2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>
        <v>2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10</v>
      </c>
    </row>
    <row r="43" spans="1:6" x14ac:dyDescent="0.3">
      <c r="A43" s="449" t="s">
        <v>251</v>
      </c>
      <c r="B43" s="452"/>
      <c r="C43" s="453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2</v>
      </c>
      <c r="C50" s="42"/>
      <c r="D50" s="76" t="s">
        <v>507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10</v>
      </c>
    </row>
    <row r="53" spans="1:6" x14ac:dyDescent="0.3">
      <c r="A53" s="449" t="s">
        <v>251</v>
      </c>
      <c r="B53" s="452"/>
      <c r="C53" s="453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1</v>
      </c>
      <c r="C59" s="42"/>
      <c r="D59" s="76" t="s">
        <v>508</v>
      </c>
      <c r="E59" s="42" t="s">
        <v>509</v>
      </c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13</v>
      </c>
    </row>
    <row r="64" spans="1:6" x14ac:dyDescent="0.3">
      <c r="A64" s="449" t="s">
        <v>251</v>
      </c>
      <c r="B64" s="452"/>
      <c r="C64" s="453"/>
      <c r="D64" s="332">
        <f>D63/(COUNT(B56:C62)*2)</f>
        <v>0.9285714285714286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33.75" x14ac:dyDescent="0.35">
      <c r="A156" s="14" t="s">
        <v>263</v>
      </c>
      <c r="B156" s="42">
        <v>1</v>
      </c>
      <c r="C156" s="4" t="str">
        <f>IF(B156=0, -5, "0")</f>
        <v>0</v>
      </c>
      <c r="D156" s="43" t="s">
        <v>510</v>
      </c>
      <c r="E156" s="43" t="s">
        <v>511</v>
      </c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15</v>
      </c>
    </row>
    <row r="162" spans="1:6" x14ac:dyDescent="0.3">
      <c r="A162" s="449" t="s">
        <v>251</v>
      </c>
      <c r="B162" s="452"/>
      <c r="C162" s="453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2</v>
      </c>
    </row>
    <row r="170" spans="1:6" x14ac:dyDescent="0.3">
      <c r="A170" s="449" t="s">
        <v>251</v>
      </c>
      <c r="B170" s="452"/>
      <c r="C170" s="45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3" t="s">
        <v>15</v>
      </c>
      <c r="B172" s="464"/>
      <c r="C172" s="464"/>
      <c r="D172" s="464"/>
      <c r="E172" s="464"/>
      <c r="F172" s="464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8</v>
      </c>
    </row>
    <row r="178" spans="1:7" x14ac:dyDescent="0.3">
      <c r="A178" s="449" t="s">
        <v>251</v>
      </c>
      <c r="B178" s="452"/>
      <c r="C178" s="453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10</v>
      </c>
    </row>
    <row r="187" spans="1:7" x14ac:dyDescent="0.3">
      <c r="A187" s="449" t="s">
        <v>251</v>
      </c>
      <c r="B187" s="452"/>
      <c r="C187" s="453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1</v>
      </c>
      <c r="C192" s="42"/>
      <c r="D192" s="42" t="s">
        <v>508</v>
      </c>
      <c r="E192" s="42" t="s">
        <v>509</v>
      </c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5</v>
      </c>
    </row>
    <row r="195" spans="1:6" x14ac:dyDescent="0.3">
      <c r="A195" s="449" t="s">
        <v>251</v>
      </c>
      <c r="B195" s="452"/>
      <c r="C195" s="453"/>
      <c r="D195" s="332">
        <f>D194/(COUNT(B190:C193)*2)</f>
        <v>0.83333333333333337</v>
      </c>
    </row>
    <row r="197" spans="1:6" ht="18" x14ac:dyDescent="0.35">
      <c r="A197" s="26" t="s">
        <v>423</v>
      </c>
      <c r="B197" s="25"/>
      <c r="C197" s="25"/>
      <c r="D197" s="75">
        <v>0.8</v>
      </c>
      <c r="E197" s="72"/>
      <c r="F197" s="73"/>
    </row>
    <row r="198" spans="1:6" ht="22.5" x14ac:dyDescent="0.3">
      <c r="A198" s="321" t="s">
        <v>424</v>
      </c>
      <c r="B198" s="322"/>
      <c r="C198" s="323"/>
      <c r="D198" s="324">
        <f>SUM(D194,D186,D177,D169,D161,D63,D52,D33,D22,D118,D149,D133,D102,D84,D42)</f>
        <v>96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0.96</v>
      </c>
    </row>
  </sheetData>
  <sheetProtection algorithmName="SHA-512" hashValue="bNQn7HFsEmaIc4ncAcrhaRe0GhuRrNCmWtyyf0T3MMef4kTNVM9KgqBDfRukU9aZYmfDJj2KnCTuPHS/+EVvOg==" saltValue="vNVJ9/UkxGHyg59y37mWgA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UHD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/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/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/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 t="e">
        <f>D730</f>
        <v>#DIV/0!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432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433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423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441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434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435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436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441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437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423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425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462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422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463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438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423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439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440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441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427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423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442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443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441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427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423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444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445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441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427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446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447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427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448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449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450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451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423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452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453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426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464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423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454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455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427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423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456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457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0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448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0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458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0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 t="e">
        <f>D627/(COUNT(B618:C626)*2)</f>
        <v>#DIV/0!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458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423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459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423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428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429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460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423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430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431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423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424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1"/>
      <c r="E1" s="441"/>
      <c r="F1" s="441"/>
      <c r="G1" s="44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45">
      <c r="A7" s="443" t="str">
        <f>'Page de garde'!D18</f>
        <v>UHD</v>
      </c>
      <c r="B7" s="443"/>
      <c r="C7" s="443"/>
      <c r="D7" s="443"/>
      <c r="E7" s="443"/>
      <c r="F7" s="443"/>
      <c r="G7" s="66"/>
    </row>
    <row r="8" spans="1:7" s="2" customFormat="1" ht="24" x14ac:dyDescent="0.45">
      <c r="A8" s="329" t="s">
        <v>39</v>
      </c>
      <c r="B8" s="444" t="str">
        <f>'A1 Exploitation'!B9:F9</f>
        <v>M Souheil DRAOUI</v>
      </c>
      <c r="C8" s="444"/>
      <c r="D8" s="444"/>
      <c r="E8" s="444"/>
      <c r="F8" s="444"/>
      <c r="G8" s="66"/>
    </row>
    <row r="9" spans="1:7" s="2" customFormat="1" ht="24" x14ac:dyDescent="0.45">
      <c r="A9" s="330" t="s">
        <v>41</v>
      </c>
      <c r="B9" s="445" t="str">
        <f>'A1 Exploitation'!B10:F10</f>
        <v>Réceptionniste M Hassen</v>
      </c>
      <c r="C9" s="445"/>
      <c r="D9" s="445"/>
      <c r="E9" s="445"/>
      <c r="F9" s="445"/>
      <c r="G9" s="66"/>
    </row>
    <row r="10" spans="1:7" s="2" customFormat="1" ht="24" x14ac:dyDescent="0.45">
      <c r="A10" s="329" t="s">
        <v>40</v>
      </c>
      <c r="B10" s="440">
        <f>'A1 Exploitation'!B11:F11</f>
        <v>43577</v>
      </c>
      <c r="C10" s="440"/>
      <c r="D10" s="440"/>
      <c r="E10" s="440"/>
      <c r="F10" s="440"/>
      <c r="G10" s="66"/>
    </row>
    <row r="11" spans="1:7" s="2" customFormat="1" ht="24" x14ac:dyDescent="0.45">
      <c r="A11" s="329" t="s">
        <v>250</v>
      </c>
      <c r="B11" s="446" t="e">
        <f>D199</f>
        <v>#DIV/0!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461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0</v>
      </c>
    </row>
    <row r="23" spans="1:7" x14ac:dyDescent="0.3">
      <c r="A23" s="449" t="s">
        <v>251</v>
      </c>
      <c r="B23" s="452"/>
      <c r="C23" s="45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0</v>
      </c>
    </row>
    <row r="53" spans="1:6" x14ac:dyDescent="0.3">
      <c r="A53" s="449" t="s">
        <v>251</v>
      </c>
      <c r="B53" s="452"/>
      <c r="C53" s="45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0</v>
      </c>
    </row>
    <row r="64" spans="1:6" x14ac:dyDescent="0.3">
      <c r="A64" s="449" t="s">
        <v>251</v>
      </c>
      <c r="B64" s="452"/>
      <c r="C64" s="45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0</v>
      </c>
    </row>
    <row r="162" spans="1:6" x14ac:dyDescent="0.3">
      <c r="A162" s="449" t="s">
        <v>251</v>
      </c>
      <c r="B162" s="452"/>
      <c r="C162" s="45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0</v>
      </c>
    </row>
    <row r="170" spans="1:6" x14ac:dyDescent="0.3">
      <c r="A170" s="449" t="s">
        <v>251</v>
      </c>
      <c r="B170" s="452"/>
      <c r="C170" s="45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3" t="s">
        <v>15</v>
      </c>
      <c r="B172" s="464"/>
      <c r="C172" s="464"/>
      <c r="D172" s="464"/>
      <c r="E172" s="464"/>
      <c r="F172" s="46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0</v>
      </c>
    </row>
    <row r="178" spans="1:7" x14ac:dyDescent="0.3">
      <c r="A178" s="449" t="s">
        <v>251</v>
      </c>
      <c r="B178" s="452"/>
      <c r="C178" s="45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0</v>
      </c>
    </row>
    <row r="187" spans="1:7" x14ac:dyDescent="0.3">
      <c r="A187" s="449" t="s">
        <v>251</v>
      </c>
      <c r="B187" s="452"/>
      <c r="C187" s="45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0</v>
      </c>
    </row>
    <row r="195" spans="1:6" x14ac:dyDescent="0.3">
      <c r="A195" s="449" t="s">
        <v>251</v>
      </c>
      <c r="B195" s="452"/>
      <c r="C195" s="453"/>
      <c r="D195" s="332" t="e">
        <f>D194/(COUNT(B190:C193)*2)</f>
        <v>#DIV/0!</v>
      </c>
    </row>
    <row r="197" spans="1:6" ht="18" x14ac:dyDescent="0.35">
      <c r="A197" s="26" t="s">
        <v>423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424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UHD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/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/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/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 t="e">
        <f>D730</f>
        <v>#DIV/0!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432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433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423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441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434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435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436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441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437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423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425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462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422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463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438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423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439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440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441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427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423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442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443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441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427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423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444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445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441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427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446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447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427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448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449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450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451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423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452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453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426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464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423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454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455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427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423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456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457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0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448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0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458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0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 t="e">
        <f>D627/(COUNT(B618:C626)*2)</f>
        <v>#DIV/0!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458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423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459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423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428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429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460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423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430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431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423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424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1"/>
      <c r="E1" s="441"/>
      <c r="F1" s="441"/>
      <c r="G1" s="44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45">
      <c r="A7" s="443" t="str">
        <f>'Page de garde'!D18</f>
        <v>UHD</v>
      </c>
      <c r="B7" s="443"/>
      <c r="C7" s="443"/>
      <c r="D7" s="443"/>
      <c r="E7" s="443"/>
      <c r="F7" s="443"/>
      <c r="G7" s="66"/>
    </row>
    <row r="8" spans="1:7" s="2" customFormat="1" ht="24" x14ac:dyDescent="0.45">
      <c r="A8" s="329" t="s">
        <v>39</v>
      </c>
      <c r="B8" s="444" t="str">
        <f>'A1 Exploitation'!B9:F9</f>
        <v>M Souheil DRAOUI</v>
      </c>
      <c r="C8" s="444"/>
      <c r="D8" s="444"/>
      <c r="E8" s="444"/>
      <c r="F8" s="444"/>
      <c r="G8" s="66"/>
    </row>
    <row r="9" spans="1:7" s="2" customFormat="1" ht="24" x14ac:dyDescent="0.45">
      <c r="A9" s="330" t="s">
        <v>41</v>
      </c>
      <c r="B9" s="445" t="str">
        <f>'A1 Exploitation'!B10:F10</f>
        <v>Réceptionniste M Hassen</v>
      </c>
      <c r="C9" s="445"/>
      <c r="D9" s="445"/>
      <c r="E9" s="445"/>
      <c r="F9" s="445"/>
      <c r="G9" s="66"/>
    </row>
    <row r="10" spans="1:7" s="2" customFormat="1" ht="24" x14ac:dyDescent="0.45">
      <c r="A10" s="329" t="s">
        <v>40</v>
      </c>
      <c r="B10" s="440">
        <f>'A1 Exploitation'!B11:F11</f>
        <v>43577</v>
      </c>
      <c r="C10" s="440"/>
      <c r="D10" s="440"/>
      <c r="E10" s="440"/>
      <c r="F10" s="440"/>
      <c r="G10" s="66"/>
    </row>
    <row r="11" spans="1:7" s="2" customFormat="1" ht="24" x14ac:dyDescent="0.45">
      <c r="A11" s="329" t="s">
        <v>250</v>
      </c>
      <c r="B11" s="446" t="e">
        <f>D199</f>
        <v>#DIV/0!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461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0</v>
      </c>
    </row>
    <row r="23" spans="1:7" x14ac:dyDescent="0.3">
      <c r="A23" s="449" t="s">
        <v>251</v>
      </c>
      <c r="B23" s="452"/>
      <c r="C23" s="45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0</v>
      </c>
    </row>
    <row r="53" spans="1:6" x14ac:dyDescent="0.3">
      <c r="A53" s="449" t="s">
        <v>251</v>
      </c>
      <c r="B53" s="452"/>
      <c r="C53" s="45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0</v>
      </c>
    </row>
    <row r="64" spans="1:6" x14ac:dyDescent="0.3">
      <c r="A64" s="449" t="s">
        <v>251</v>
      </c>
      <c r="B64" s="452"/>
      <c r="C64" s="45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0</v>
      </c>
    </row>
    <row r="162" spans="1:6" x14ac:dyDescent="0.3">
      <c r="A162" s="449" t="s">
        <v>251</v>
      </c>
      <c r="B162" s="452"/>
      <c r="C162" s="45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0</v>
      </c>
    </row>
    <row r="170" spans="1:6" x14ac:dyDescent="0.3">
      <c r="A170" s="449" t="s">
        <v>251</v>
      </c>
      <c r="B170" s="452"/>
      <c r="C170" s="45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3" t="s">
        <v>15</v>
      </c>
      <c r="B172" s="464"/>
      <c r="C172" s="464"/>
      <c r="D172" s="464"/>
      <c r="E172" s="464"/>
      <c r="F172" s="46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0</v>
      </c>
    </row>
    <row r="178" spans="1:7" x14ac:dyDescent="0.3">
      <c r="A178" s="449" t="s">
        <v>251</v>
      </c>
      <c r="B178" s="452"/>
      <c r="C178" s="45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0</v>
      </c>
    </row>
    <row r="187" spans="1:7" x14ac:dyDescent="0.3">
      <c r="A187" s="449" t="s">
        <v>251</v>
      </c>
      <c r="B187" s="452"/>
      <c r="C187" s="45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0</v>
      </c>
    </row>
    <row r="195" spans="1:6" x14ac:dyDescent="0.3">
      <c r="A195" s="449" t="s">
        <v>251</v>
      </c>
      <c r="B195" s="452"/>
      <c r="C195" s="453"/>
      <c r="D195" s="332" t="e">
        <f>D194/(COUNT(B190:C193)*2)</f>
        <v>#DIV/0!</v>
      </c>
    </row>
    <row r="197" spans="1:6" ht="18" x14ac:dyDescent="0.35">
      <c r="A197" s="26" t="s">
        <v>423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424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UHD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/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/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/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 t="e">
        <f>D730</f>
        <v>#DIV/0!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432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433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423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441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434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435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436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441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437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423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425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462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422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463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438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423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439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440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441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427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423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442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443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441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427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423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444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445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441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427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446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447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427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448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449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450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451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423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452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453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426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464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423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454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455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427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423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456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457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0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448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0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458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0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 t="e">
        <f>D627/(COUNT(B618:C626)*2)</f>
        <v>#DIV/0!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458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423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459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423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428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429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460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423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430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431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423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424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1"/>
      <c r="E1" s="441"/>
      <c r="F1" s="441"/>
      <c r="G1" s="44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45">
      <c r="A7" s="443" t="str">
        <f>'Page de garde'!D18</f>
        <v>UHD</v>
      </c>
      <c r="B7" s="443"/>
      <c r="C7" s="443"/>
      <c r="D7" s="443"/>
      <c r="E7" s="443"/>
      <c r="F7" s="443"/>
      <c r="G7" s="66"/>
    </row>
    <row r="8" spans="1:7" s="2" customFormat="1" ht="24" x14ac:dyDescent="0.45">
      <c r="A8" s="329" t="s">
        <v>39</v>
      </c>
      <c r="B8" s="444" t="str">
        <f>'A1 Exploitation'!B9:F9</f>
        <v>M Souheil DRAOUI</v>
      </c>
      <c r="C8" s="444"/>
      <c r="D8" s="444"/>
      <c r="E8" s="444"/>
      <c r="F8" s="444"/>
      <c r="G8" s="66"/>
    </row>
    <row r="9" spans="1:7" s="2" customFormat="1" ht="24" x14ac:dyDescent="0.45">
      <c r="A9" s="330" t="s">
        <v>41</v>
      </c>
      <c r="B9" s="445" t="str">
        <f>'A1 Exploitation'!B10:F10</f>
        <v>Réceptionniste M Hassen</v>
      </c>
      <c r="C9" s="445"/>
      <c r="D9" s="445"/>
      <c r="E9" s="445"/>
      <c r="F9" s="445"/>
      <c r="G9" s="66"/>
    </row>
    <row r="10" spans="1:7" s="2" customFormat="1" ht="24" x14ac:dyDescent="0.45">
      <c r="A10" s="329" t="s">
        <v>40</v>
      </c>
      <c r="B10" s="440">
        <f>'A1 Exploitation'!B11:F11</f>
        <v>43577</v>
      </c>
      <c r="C10" s="440"/>
      <c r="D10" s="440"/>
      <c r="E10" s="440"/>
      <c r="F10" s="440"/>
      <c r="G10" s="66"/>
    </row>
    <row r="11" spans="1:7" s="2" customFormat="1" ht="24" x14ac:dyDescent="0.45">
      <c r="A11" s="329" t="s">
        <v>250</v>
      </c>
      <c r="B11" s="446" t="e">
        <f>D199</f>
        <v>#DIV/0!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461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0</v>
      </c>
    </row>
    <row r="23" spans="1:7" x14ac:dyDescent="0.3">
      <c r="A23" s="449" t="s">
        <v>251</v>
      </c>
      <c r="B23" s="452"/>
      <c r="C23" s="45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0</v>
      </c>
    </row>
    <row r="53" spans="1:6" x14ac:dyDescent="0.3">
      <c r="A53" s="449" t="s">
        <v>251</v>
      </c>
      <c r="B53" s="452"/>
      <c r="C53" s="45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0</v>
      </c>
    </row>
    <row r="64" spans="1:6" x14ac:dyDescent="0.3">
      <c r="A64" s="449" t="s">
        <v>251</v>
      </c>
      <c r="B64" s="452"/>
      <c r="C64" s="45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0</v>
      </c>
    </row>
    <row r="162" spans="1:6" x14ac:dyDescent="0.3">
      <c r="A162" s="449" t="s">
        <v>251</v>
      </c>
      <c r="B162" s="452"/>
      <c r="C162" s="45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0</v>
      </c>
    </row>
    <row r="170" spans="1:6" x14ac:dyDescent="0.3">
      <c r="A170" s="449" t="s">
        <v>251</v>
      </c>
      <c r="B170" s="452"/>
      <c r="C170" s="45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3" t="s">
        <v>15</v>
      </c>
      <c r="B172" s="464"/>
      <c r="C172" s="464"/>
      <c r="D172" s="464"/>
      <c r="E172" s="464"/>
      <c r="F172" s="46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0</v>
      </c>
    </row>
    <row r="178" spans="1:7" x14ac:dyDescent="0.3">
      <c r="A178" s="449" t="s">
        <v>251</v>
      </c>
      <c r="B178" s="452"/>
      <c r="C178" s="45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0</v>
      </c>
    </row>
    <row r="187" spans="1:7" x14ac:dyDescent="0.3">
      <c r="A187" s="449" t="s">
        <v>251</v>
      </c>
      <c r="B187" s="452"/>
      <c r="C187" s="45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0</v>
      </c>
    </row>
    <row r="195" spans="1:6" x14ac:dyDescent="0.3">
      <c r="A195" s="449" t="s">
        <v>251</v>
      </c>
      <c r="B195" s="452"/>
      <c r="C195" s="453"/>
      <c r="D195" s="332" t="e">
        <f>D194/(COUNT(B190:C193)*2)</f>
        <v>#DIV/0!</v>
      </c>
    </row>
    <row r="197" spans="1:6" ht="18" x14ac:dyDescent="0.35">
      <c r="A197" s="26" t="s">
        <v>423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424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2019-04-25T20:21:16Z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