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El Manar\2018\6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D512" i="43"/>
  <c r="B512" i="43" s="1"/>
  <c r="D513" i="43" s="1"/>
  <c r="D514" i="43" s="1"/>
  <c r="B152" i="29" s="1"/>
  <c r="A506" i="43"/>
  <c r="F498" i="43"/>
  <c r="E498" i="43"/>
  <c r="D498" i="43" s="1"/>
  <c r="B498" i="43" s="1"/>
  <c r="D499" i="43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D353" i="43" s="1"/>
  <c r="B353" i="43" s="1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D261" i="43" s="1"/>
  <c r="B261" i="43" s="1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 s="1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D41" i="43" s="1"/>
  <c r="C35" i="43"/>
  <c r="C34" i="43"/>
  <c r="C30" i="43"/>
  <c r="D26" i="43"/>
  <c r="D25" i="43"/>
  <c r="A16" i="43"/>
  <c r="A8" i="43"/>
  <c r="A7" i="35" s="1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D118" i="37"/>
  <c r="D119" i="37" s="1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D42" i="37"/>
  <c r="D43" i="37" s="1"/>
  <c r="C37" i="37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A537" i="36"/>
  <c r="B532" i="36"/>
  <c r="C530" i="36"/>
  <c r="C528" i="36"/>
  <c r="D533" i="36" s="1"/>
  <c r="D534" i="36" s="1"/>
  <c r="B161" i="29" s="1"/>
  <c r="A517" i="36"/>
  <c r="B512" i="36"/>
  <c r="D513" i="36" s="1"/>
  <c r="D514" i="36" s="1"/>
  <c r="B151" i="29" s="1"/>
  <c r="A506" i="36"/>
  <c r="B498" i="36"/>
  <c r="D499" i="36" s="1"/>
  <c r="D500" i="36" s="1"/>
  <c r="C490" i="36"/>
  <c r="D493" i="36" s="1"/>
  <c r="D494" i="36" s="1"/>
  <c r="A484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C415" i="36"/>
  <c r="C411" i="36"/>
  <c r="C405" i="36"/>
  <c r="C402" i="36"/>
  <c r="D406" i="36" s="1"/>
  <c r="D407" i="36" s="1"/>
  <c r="A394" i="36"/>
  <c r="B386" i="36"/>
  <c r="C381" i="36"/>
  <c r="C378" i="36"/>
  <c r="D387" i="36" s="1"/>
  <c r="C371" i="36"/>
  <c r="C369" i="36"/>
  <c r="C368" i="36"/>
  <c r="D373" i="36" s="1"/>
  <c r="D374" i="36" s="1"/>
  <c r="A361" i="36"/>
  <c r="B353" i="36"/>
  <c r="C348" i="36"/>
  <c r="C344" i="36"/>
  <c r="C342" i="36"/>
  <c r="C340" i="36"/>
  <c r="D333" i="36"/>
  <c r="D334" i="36" s="1"/>
  <c r="C331" i="36"/>
  <c r="A321" i="36"/>
  <c r="C304" i="36"/>
  <c r="C302" i="36"/>
  <c r="C297" i="36"/>
  <c r="C295" i="36"/>
  <c r="C294" i="36"/>
  <c r="C291" i="36"/>
  <c r="C282" i="36"/>
  <c r="C278" i="36"/>
  <c r="D285" i="36" s="1"/>
  <c r="D286" i="36" s="1"/>
  <c r="A269" i="36"/>
  <c r="C252" i="36"/>
  <c r="C251" i="36"/>
  <c r="C250" i="36"/>
  <c r="C249" i="36"/>
  <c r="C240" i="36"/>
  <c r="C238" i="36"/>
  <c r="C235" i="36"/>
  <c r="C230" i="36"/>
  <c r="C227" i="36"/>
  <c r="D222" i="36"/>
  <c r="D223" i="36" s="1"/>
  <c r="C220" i="36"/>
  <c r="C219" i="36"/>
  <c r="A208" i="36"/>
  <c r="C194" i="36"/>
  <c r="C190" i="36"/>
  <c r="C186" i="36"/>
  <c r="C184" i="36"/>
  <c r="C182" i="36"/>
  <c r="C181" i="36"/>
  <c r="D172" i="36"/>
  <c r="C170" i="36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544" i="36" l="1"/>
  <c r="D545" i="36" s="1"/>
  <c r="B170" i="29" s="1"/>
  <c r="D161" i="37"/>
  <c r="D162" i="37" s="1"/>
  <c r="D149" i="37"/>
  <c r="D150" i="37" s="1"/>
  <c r="D133" i="37"/>
  <c r="D134" i="37" s="1"/>
  <c r="D102" i="37"/>
  <c r="D103" i="37" s="1"/>
  <c r="D63" i="37"/>
  <c r="D64" i="37" s="1"/>
  <c r="D477" i="36"/>
  <c r="D478" i="36" s="1"/>
  <c r="D440" i="36"/>
  <c r="D441" i="36" s="1"/>
  <c r="D502" i="43"/>
  <c r="D503" i="43" s="1"/>
  <c r="B143" i="29" s="1"/>
  <c r="D500" i="43"/>
  <c r="D532" i="43"/>
  <c r="B532" i="43" s="1"/>
  <c r="D543" i="43"/>
  <c r="B543" i="43" s="1"/>
  <c r="D386" i="43"/>
  <c r="B386" i="43" s="1"/>
  <c r="D533" i="43"/>
  <c r="D534" i="43" s="1"/>
  <c r="B162" i="29" s="1"/>
  <c r="D201" i="43"/>
  <c r="D202" i="43" s="1"/>
  <c r="D153" i="43"/>
  <c r="B153" i="43" s="1"/>
  <c r="D154" i="43" s="1"/>
  <c r="D426" i="36"/>
  <c r="D427" i="36" s="1"/>
  <c r="D390" i="36"/>
  <c r="D391" i="36" s="1"/>
  <c r="B115" i="29" s="1"/>
  <c r="D354" i="36"/>
  <c r="D355" i="36" s="1"/>
  <c r="D314" i="36"/>
  <c r="D317" i="36" s="1"/>
  <c r="D318" i="36" s="1"/>
  <c r="B97" i="29" s="1"/>
  <c r="D201" i="36"/>
  <c r="D202" i="36" s="1"/>
  <c r="D154" i="36"/>
  <c r="D155" i="36" s="1"/>
  <c r="D100" i="36"/>
  <c r="D101" i="36" s="1"/>
  <c r="D84" i="36"/>
  <c r="D85" i="36" s="1"/>
  <c r="D42" i="36"/>
  <c r="D43" i="36" s="1"/>
  <c r="D544" i="43"/>
  <c r="D45" i="31"/>
  <c r="D46" i="31" s="1"/>
  <c r="B55" i="29" s="1"/>
  <c r="D43" i="31"/>
  <c r="D195" i="35"/>
  <c r="D480" i="36"/>
  <c r="D481" i="36" s="1"/>
  <c r="B133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54" i="43"/>
  <c r="D388" i="36"/>
  <c r="D195" i="37"/>
  <c r="D262" i="43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14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155" i="43" l="1"/>
  <c r="D157" i="43"/>
  <c r="D158" i="43" s="1"/>
  <c r="B71" i="29" s="1"/>
  <c r="D547" i="43"/>
  <c r="B44" i="29" s="1"/>
  <c r="D443" i="36"/>
  <c r="D444" i="36" s="1"/>
  <c r="B124" i="29" s="1"/>
  <c r="D357" i="36"/>
  <c r="D358" i="36" s="1"/>
  <c r="B106" i="29" s="1"/>
  <c r="D315" i="36"/>
  <c r="D204" i="36"/>
  <c r="D205" i="36" s="1"/>
  <c r="B79" i="29" s="1"/>
  <c r="D102" i="36"/>
  <c r="D103" i="36" s="1"/>
  <c r="B61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<sst xmlns="http://schemas.openxmlformats.org/spreadsheetml/2006/main" count="3742" uniqueCount="430">
  <si>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</si>
  <si>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</si>
  <si>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</si>
  <si>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</si>
  <si>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</si>
  <si>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</si>
  <si>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</si>
  <si>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</si>
  <si>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</si>
  <si>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</si>
  <si>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</si>
  <si>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</si>
  <si>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</si>
  <si>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</si>
  <si>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</si>
  <si>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</si>
  <si>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</si>
  <si>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</si>
  <si>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</si>
  <si>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</si>
  <si>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</si>
  <si>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</si>
  <si>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</si>
  <si>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</si>
  <si>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</si>
  <si>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</si>
  <si>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</si>
  <si>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</si>
  <si>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</si>
  <si>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</si>
  <si>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</si>
  <si>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</si>
  <si>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</si>
  <si>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</si>
  <si>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</si>
  <si>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</si>
  <si>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</si>
  <si>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</si>
  <si>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</si>
  <si>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</si>
  <si>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</si>
  <si>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</si>
  <si>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</si>
  <si>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</si>
  <si>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</si>
  <si>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</si>
  <si>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</si>
  <si>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</si>
  <si>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</si>
  <si>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</si>
  <si>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</si>
  <si>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</si>
  <si>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</si>
  <si>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</si>
  <si>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</si>
  <si>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</si>
  <si>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</si>
  <si>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</si>
  <si>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</si>
  <si>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</si>
  <si>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</si>
  <si>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</si>
  <si>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</si>
  <si>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</si>
  <si>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</si>
  <si>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</si>
  <si>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</si>
  <si>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</si>
  <si>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</si>
  <si>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</si>
  <si>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</si>
  <si>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</si>
  <si>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</si>
  <si>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</si>
  <si>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</si>
  <si>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</si>
  <si>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</si>
  <si>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</si>
  <si>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</si>
  <si>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</si>
  <si>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</si>
  <si>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</si>
  <si>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</si>
  <si>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</si>
  <si>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</si>
  <si>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</si>
  <si>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</si>
  <si>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</si>
  <si>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</si>
  <si>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</si>
  <si>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</si>
  <si>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</si>
  <si>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</si>
  <si>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</si>
  <si>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</si>
  <si>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</si>
  <si>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</si>
  <si>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</si>
  <si>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</si>
  <si>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</si>
  <si>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</si>
  <si>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</si>
  <si>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</si>
  <si>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</si>
  <si>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</si>
  <si>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</si>
  <si>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</si>
  <si>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</si>
  <si>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</si>
  <si>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</si>
  <si>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</si>
  <si>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</si>
  <si>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</si>
  <si>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</si>
  <si>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</si>
  <si>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</si>
  <si>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</si>
  <si>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</si>
  <si>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</si>
  <si>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</si>
  <si>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</si>
  <si>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</si>
  <si>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</si>
  <si>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</si>
  <si>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</si>
  <si>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</si>
  <si>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</si>
  <si>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</si>
  <si>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</si>
  <si>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</si>
  <si>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</si>
  <si>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</si>
  <si>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</si>
  <si>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</si>
  <si>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</si>
  <si>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</si>
  <si>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</si>
  <si>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</si>
  <si>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</si>
  <si>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</si>
  <si>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</si>
  <si>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</si>
  <si>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</si>
  <si>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</si>
  <si>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</si>
  <si>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</si>
  <si>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</si>
  <si>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</si>
  <si>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</si>
  <si>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</si>
  <si>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</si>
  <si>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</si>
  <si>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</si>
  <si>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</si>
  <si>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</si>
  <si>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</si>
  <si>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</si>
  <si>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</si>
  <si>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</si>
  <si>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</si>
  <si>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</si>
  <si>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</si>
  <si>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</si>
  <si>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</si>
  <si>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</si>
  <si>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</si>
  <si>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</si>
  <si>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</si>
  <si>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</si>
  <si>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</si>
  <si>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</si>
  <si>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</si>
  <si>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</si>
  <si>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</si>
  <si>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</si>
  <si>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</si>
  <si>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</si>
  <si>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</si>
  <si>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</si>
  <si>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</si>
  <si>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</si>
  <si>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</si>
  <si>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</si>
  <si>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</si>
  <si>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</si>
  <si>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</si>
  <si>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</si>
  <si>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</si>
  <si>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</si>
  <si>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</si>
  <si>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</si>
  <si>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</si>
  <si>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</si>
  <si>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</si>
  <si>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</si>
  <si>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</si>
  <si>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</si>
  <si>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</si>
  <si>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</si>
  <si>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</si>
  <si>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</si>
  <si>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</si>
  <si>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</si>
  <si>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</si>
  <si>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</si>
  <si>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</si>
  <si>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</si>
  <si>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</si>
  <si>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</si>
  <si>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</si>
  <si>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</si>
  <si>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</si>
  <si>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</si>
  <si>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</si>
  <si>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</si>
  <si>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</si>
  <si>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</si>
  <si>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</si>
  <si>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</si>
  <si>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</si>
  <si>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</si>
  <si>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</si>
  <si>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</si>
  <si>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</si>
  <si>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</si>
  <si>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</si>
  <si>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</si>
  <si>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</si>
  <si>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</si>
  <si>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</si>
  <si>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</si>
  <si>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</si>
  <si>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</si>
  <si>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</si>
  <si>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</si>
  <si>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</si>
  <si>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</si>
  <si>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</si>
  <si>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</si>
  <si>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</si>
  <si>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</si>
  <si>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</si>
  <si>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</si>
  <si>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</si>
  <si>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</si>
  <si>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</si>
  <si>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</si>
  <si>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</si>
  <si>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</si>
  <si>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</si>
  <si>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</si>
  <si>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</si>
  <si>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</si>
  <si>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</si>
  <si>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</si>
  <si>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</si>
  <si>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</si>
  <si>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</si>
  <si>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</si>
  <si>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</si>
  <si>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</si>
  <si>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</si>
  <si>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</si>
  <si>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</si>
  <si>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</si>
  <si>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</si>
  <si>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</si>
  <si>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</si>
  <si>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</si>
  <si>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</si>
  <si>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</si>
  <si>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</si>
  <si>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</si>
  <si>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</si>
  <si>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</si>
  <si>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</si>
  <si>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</si>
  <si>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</si>
  <si>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</si>
  <si>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</si>
  <si>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</si>
  <si>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</si>
  <si>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</si>
  <si>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</si>
  <si>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</si>
  <si>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</si>
  <si>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</si>
  <si>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</si>
  <si>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</si>
  <si>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</si>
  <si>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</si>
  <si>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</si>
  <si>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</si>
  <si>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</si>
  <si>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</si>
  <si>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</si>
  <si>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</si>
  <si>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</si>
  <si>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</si>
  <si>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</si>
  <si>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</si>
  <si>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</si>
  <si>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</si>
  <si>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</si>
  <si>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</si>
  <si>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</si>
  <si>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</si>
  <si>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</si>
  <si>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</si>
  <si>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</si>
  <si>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</si>
  <si>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</si>
  <si>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</si>
  <si>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</si>
  <si>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</si>
  <si>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</si>
  <si>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</si>
  <si>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</si>
  <si>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</si>
  <si>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</si>
  <si>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</si>
  <si>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</si>
  <si>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</si>
  <si>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</si>
  <si>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</si>
  <si>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</si>
  <si>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</si>
  <si>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</si>
  <si>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</si>
  <si>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</si>
  <si>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</si>
  <si>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</si>
  <si>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</si>
  <si>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</si>
  <si>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</si>
  <si>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</si>
  <si>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</si>
  <si>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</si>
  <si>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</si>
  <si>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</si>
  <si>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</si>
  <si>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</si>
  <si>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</si>
  <si>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</si>
  <si>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</si>
  <si>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</si>
  <si>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</si>
  <si>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</si>
  <si>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</si>
  <si>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</si>
  <si>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</si>
  <si>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</si>
  <si>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</si>
  <si>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</si>
  <si>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</si>
  <si>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</si>
  <si>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</si>
  <si>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</si>
  <si>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</si>
  <si>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</si>
  <si>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</si>
  <si>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</si>
  <si>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</si>
  <si>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</si>
  <si>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</si>
  <si>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</si>
  <si>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</si>
  <si>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</si>
  <si>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</si>
  <si>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</si>
  <si>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</si>
  <si>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</si>
  <si>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</si>
  <si>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</si>
  <si>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</si>
  <si>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</si>
  <si>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</si>
  <si>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</si>
  <si>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</si>
  <si>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</si>
  <si>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</si>
  <si>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</si>
  <si>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</si>
  <si>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</si>
  <si>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</si>
  <si>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</si>
  <si>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</si>
  <si>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</si>
  <si>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</si>
  <si>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</si>
  <si>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</si>
  <si>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</si>
  <si>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</si>
  <si>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</si>
  <si>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</si>
  <si>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</si>
  <si>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</si>
  <si>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</si>
  <si>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</si>
  <si>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</si>
  <si>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</si>
  <si>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</si>
  <si>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</si>
  <si>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</si>
  <si>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</si>
  <si>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</si>
  <si>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</si>
  <si>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</si>
  <si>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EL MANAR</t>
  </si>
  <si>
    <t>M Souheil DRAOUI</t>
  </si>
  <si>
    <t>L'autocontrôle du nettoyage n'était pas quotidien.</t>
  </si>
  <si>
    <t>Utilisation d'insecticide sous pression. Veuillez interdire l'utilisation de ces produits.</t>
  </si>
  <si>
    <t>Présence de 13 boites de chamia "chehrazad" dont la DLC était dépassé depuis 15/03/18 et 26/04/18.</t>
  </si>
  <si>
    <t>Renforcer le suivi et le contrôle des DLC des produits.</t>
  </si>
  <si>
    <t>Renforcer le nettoyage au niveau meuble surgelés.</t>
  </si>
  <si>
    <t>Présence de raticide mis directement au sol sous les linéaires. Veuillez demander au prestataire de placer ces produits à l'intérieur des portes appâts.</t>
  </si>
  <si>
    <t>Les morceaux de potirons et les dattes préemballés et exposés n'étaient pas identifiés. Assurer l'étiquetage.</t>
  </si>
  <si>
    <t>Présence d'espace sous la petite porte à coté de la porte de réception. Installer une jointure pour une étanchéité satisfaisante.</t>
  </si>
  <si>
    <t>Hygrométrie 45% &lt; 65%, correct.</t>
  </si>
  <si>
    <t>Veuillez réparer le meuble pour assurer une température adéquate pour ces produits (-18°C).</t>
  </si>
  <si>
    <t>Meuble des produits surgelés:
T° affichée: -7°C
T° mesurée: -4°C</t>
  </si>
  <si>
    <t>La pédale de la poubelle du rayon fleg était rompue.</t>
  </si>
  <si>
    <t>Utilisation du thermomètre de la réception.</t>
  </si>
  <si>
    <t>Renforcer le nettoyage au niveau meuble des produits surgelés.</t>
  </si>
  <si>
    <t>Présence de traces de rouille au niveau des grooms et vices des portes du meuble surgelés.</t>
  </si>
  <si>
    <t>Taux de réalisation du plan d'action précédent</t>
  </si>
  <si>
    <t>Le Directeur du magasin</t>
  </si>
  <si>
    <t>Présence de certains mini boudin de préparation alimentaire (pizza max et pizzaiolo) et d'aliments pour animaux dont les DF, DLC et N°Lot étaient illisibles. Veuillez avertir les fournisseur sur cet écart.
Présence d'un sachet de saucisson de dinde à l'ail sous vide dont le contenu était altéré. Veuillez renforcer le tri.</t>
  </si>
  <si>
    <t>Les dernières analyses corpo étaient effectuées le 19/06/17.</t>
  </si>
  <si>
    <t>La température des produits (yaourts et fromage) au niveau du meuble d'exposition était de 11°C. Les produits doivent avoir une température inférieur à 4°C.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</si>
</sst>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8700544"/>
        <c:axId val="1188707072"/>
      </c:barChart>
      <c:catAx>
        <c:axId val="1188700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8707072"/>
        <c:crosses val="autoZero"/>
        <c:auto val="1"/>
        <c:lblAlgn val="ctr"/>
        <c:lblOffset val="100"/>
        <c:noMultiLvlLbl val="0"/>
      </c:catAx>
      <c:valAx>
        <c:axId val="118870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8700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3280"/>
        <c:axId val="1183405456"/>
      </c:barChart>
      <c:catAx>
        <c:axId val="118340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5456"/>
        <c:crosses val="autoZero"/>
        <c:auto val="1"/>
        <c:lblAlgn val="ctr"/>
        <c:lblOffset val="100"/>
        <c:noMultiLvlLbl val="0"/>
      </c:catAx>
      <c:valAx>
        <c:axId val="1183405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6032"/>
        <c:axId val="1186232560"/>
      </c:barChart>
      <c:catAx>
        <c:axId val="11862260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2560"/>
        <c:crosses val="autoZero"/>
        <c:auto val="1"/>
        <c:lblAlgn val="ctr"/>
        <c:lblOffset val="100"/>
        <c:noMultiLvlLbl val="0"/>
      </c:catAx>
      <c:valAx>
        <c:axId val="11862325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6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7664"/>
        <c:axId val="1186233648"/>
      </c:barChart>
      <c:catAx>
        <c:axId val="1186227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3648"/>
        <c:crosses val="autoZero"/>
        <c:auto val="1"/>
        <c:lblAlgn val="ctr"/>
        <c:lblOffset val="100"/>
        <c:noMultiLvlLbl val="0"/>
      </c:catAx>
      <c:valAx>
        <c:axId val="1186233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9296"/>
        <c:axId val="1186231472"/>
      </c:barChart>
      <c:catAx>
        <c:axId val="1186229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1472"/>
        <c:crosses val="autoZero"/>
        <c:auto val="1"/>
        <c:lblAlgn val="ctr"/>
        <c:lblOffset val="100"/>
        <c:noMultiLvlLbl val="0"/>
      </c:catAx>
      <c:valAx>
        <c:axId val="11862314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92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8208"/>
        <c:axId val="1186225488"/>
      </c:barChart>
      <c:catAx>
        <c:axId val="1186228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5488"/>
        <c:crosses val="autoZero"/>
        <c:auto val="1"/>
        <c:lblAlgn val="ctr"/>
        <c:lblOffset val="100"/>
        <c:noMultiLvlLbl val="0"/>
      </c:catAx>
      <c:valAx>
        <c:axId val="1186225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8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0.85106382978723405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8752"/>
        <c:axId val="1186230384"/>
      </c:barChart>
      <c:catAx>
        <c:axId val="118622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0384"/>
        <c:crosses val="autoZero"/>
        <c:auto val="1"/>
        <c:lblAlgn val="ctr"/>
        <c:lblOffset val="100"/>
        <c:noMultiLvlLbl val="0"/>
      </c:catAx>
      <c:valAx>
        <c:axId val="11862303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8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0.88181818181818183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6222224"/>
        <c:axId val="1186223856"/>
      </c:barChart>
      <c:catAx>
        <c:axId val="1186222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23856"/>
        <c:crosses val="autoZero"/>
        <c:auto val="1"/>
        <c:lblAlgn val="ctr"/>
        <c:lblOffset val="100"/>
        <c:noMultiLvlLbl val="0"/>
      </c:catAx>
      <c:valAx>
        <c:axId val="11862238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6222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0.86644100580270789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186236368"/>
        <c:axId val="1186236912"/>
        <c:extLst xmlns:c16r2="http://schemas.microsoft.com/office/drawing/2015/06/chart"/>
      </c:barChart>
      <c:catAx>
        <c:axId val="118623636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6912"/>
        <c:crosses val="autoZero"/>
        <c:auto val="1"/>
        <c:lblAlgn val="ctr"/>
        <c:lblOffset val="100"/>
        <c:noMultiLvlLbl val="0"/>
      </c:catAx>
      <c:valAx>
        <c:axId val="118623691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6236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0.46875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180992528"/>
        <c:axId val="1180987632"/>
        <c:extLst xmlns:c16r2="http://schemas.microsoft.com/office/drawing/2015/06/chart"/>
      </c:barChart>
      <c:catAx>
        <c:axId val="118099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87632"/>
        <c:crosses val="autoZero"/>
        <c:auto val="1"/>
        <c:lblAlgn val="ctr"/>
        <c:lblOffset val="100"/>
        <c:noMultiLvlLbl val="0"/>
      </c:catAx>
      <c:valAx>
        <c:axId val="1180987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099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8700000"/>
        <c:axId val="1188701632"/>
      </c:barChart>
      <c:catAx>
        <c:axId val="1188700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8701632"/>
        <c:crosses val="autoZero"/>
        <c:auto val="1"/>
        <c:lblAlgn val="ctr"/>
        <c:lblOffset val="100"/>
        <c:noMultiLvlLbl val="0"/>
      </c:catAx>
      <c:valAx>
        <c:axId val="1188701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8700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8703264"/>
        <c:axId val="1188703808"/>
      </c:barChart>
      <c:catAx>
        <c:axId val="1188703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8703808"/>
        <c:crosses val="autoZero"/>
        <c:auto val="1"/>
        <c:lblAlgn val="ctr"/>
        <c:lblOffset val="100"/>
        <c:noMultiLvlLbl val="0"/>
      </c:catAx>
      <c:valAx>
        <c:axId val="11887038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870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1856"/>
        <c:axId val="1183404368"/>
      </c:barChart>
      <c:catAx>
        <c:axId val="11833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4368"/>
        <c:crosses val="autoZero"/>
        <c:auto val="1"/>
        <c:lblAlgn val="ctr"/>
        <c:lblOffset val="100"/>
        <c:noMultiLvlLbl val="0"/>
      </c:catAx>
      <c:valAx>
        <c:axId val="118340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2400"/>
        <c:axId val="1183398928"/>
      </c:barChart>
      <c:catAx>
        <c:axId val="1183392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8928"/>
        <c:crosses val="autoZero"/>
        <c:auto val="1"/>
        <c:lblAlgn val="ctr"/>
        <c:lblOffset val="100"/>
        <c:noMultiLvlLbl val="0"/>
      </c:catAx>
      <c:valAx>
        <c:axId val="11833989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2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399472"/>
        <c:axId val="1183400016"/>
      </c:barChart>
      <c:catAx>
        <c:axId val="1183399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0016"/>
        <c:crosses val="autoZero"/>
        <c:auto val="1"/>
        <c:lblAlgn val="ctr"/>
        <c:lblOffset val="100"/>
        <c:noMultiLvlLbl val="0"/>
      </c:catAx>
      <c:valAx>
        <c:axId val="11834000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3994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0.91666666666666663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1104"/>
        <c:axId val="1183404912"/>
      </c:barChart>
      <c:catAx>
        <c:axId val="118340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4912"/>
        <c:crosses val="autoZero"/>
        <c:auto val="1"/>
        <c:lblAlgn val="ctr"/>
        <c:lblOffset val="100"/>
        <c:noMultiLvlLbl val="0"/>
      </c:catAx>
      <c:valAx>
        <c:axId val="1183404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11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0.58333333333333337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0560"/>
        <c:axId val="1183395664"/>
      </c:barChart>
      <c:catAx>
        <c:axId val="11834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395664"/>
        <c:crosses val="autoZero"/>
        <c:auto val="1"/>
        <c:lblAlgn val="ctr"/>
        <c:lblOffset val="100"/>
        <c:noMultiLvlLbl val="0"/>
      </c:catAx>
      <c:valAx>
        <c:axId val="11833956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0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0.93103448275862066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183402192"/>
        <c:axId val="1183403824"/>
      </c:barChart>
      <c:catAx>
        <c:axId val="118340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83403824"/>
        <c:crosses val="autoZero"/>
        <c:auto val="1"/>
        <c:lblAlgn val="ctr"/>
        <c:lblOffset val="100"/>
        <c:noMultiLvlLbl val="0"/>
      </c:catAx>
      <c:valAx>
        <c:axId val="1183403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183402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2" zoomScaleSheetLayoutView="100" workbookViewId="0">
      <selection activeCell="D27" sqref="D27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EL MANAR</v>
      </c>
    </row>
    <row r="24" spans="1:11" ht="33" customHeight="1" x14ac:dyDescent="0.25">
      <c r="A24" s="242" t="s">
        <v>327</v>
      </c>
      <c r="B24" s="317">
        <f>AVERAGE('A1 Exploitation'!D549,'A1 Technique'!D199)</f>
        <v>0.86644100580270789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EL MANAR</v>
      </c>
    </row>
    <row r="34" spans="1:10" ht="33" customHeight="1" x14ac:dyDescent="0.25">
      <c r="A34" s="242" t="s">
        <v>327</v>
      </c>
      <c r="B34" s="317">
        <f>'A1 Exploitation'!D549</f>
        <v>0.88181818181818183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EL MANAR</v>
      </c>
    </row>
    <row r="43" spans="1:10" ht="33" customHeight="1" x14ac:dyDescent="0.25">
      <c r="A43" s="242" t="s">
        <v>327</v>
      </c>
      <c r="B43" s="317">
        <f>AVERAGE('A1 Exploitation'!D547, 'A1 Technique'!D197)</f>
        <v>0.46875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EL MANAR</v>
      </c>
    </row>
    <row r="52" spans="1:10" ht="33" customHeight="1" x14ac:dyDescent="0.25">
      <c r="A52" s="242" t="s">
        <v>327</v>
      </c>
      <c r="B52" s="319">
        <f>'A1 Exploitation'!D46</f>
        <v>0.96666666666666667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EL MANAR</v>
      </c>
    </row>
    <row r="61" spans="1:10" ht="33" customHeight="1" x14ac:dyDescent="0.25">
      <c r="A61" s="242" t="s">
        <v>327</v>
      </c>
      <c r="B61" s="317" t="e">
        <f>'A1 Exploitation'!D103</f>
        <v>#DIV/0!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EL MANAR</v>
      </c>
    </row>
    <row r="70" spans="1:10" ht="33" customHeight="1" x14ac:dyDescent="0.25">
      <c r="A70" s="242" t="s">
        <v>327</v>
      </c>
      <c r="B70" s="317" t="e">
        <f>'A1 Exploitation'!D158</f>
        <v>#DIV/0!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EL MANAR</v>
      </c>
    </row>
    <row r="79" spans="1:10" ht="33" customHeight="1" x14ac:dyDescent="0.25">
      <c r="A79" s="242" t="s">
        <v>327</v>
      </c>
      <c r="B79" s="317" t="e">
        <f>'A1 Exploitation'!D205</f>
        <v>#DIV/0!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EL MANAR</v>
      </c>
    </row>
    <row r="88" spans="1:10" ht="33" customHeight="1" x14ac:dyDescent="0.25">
      <c r="A88" s="242" t="s">
        <v>327</v>
      </c>
      <c r="B88" s="317" t="e">
        <f>'A1 Exploitation'!D266</f>
        <v>#DIV/0!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EL MANAR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EL MANAR</v>
      </c>
    </row>
    <row r="106" spans="1:10" ht="33" customHeight="1" x14ac:dyDescent="0.25">
      <c r="A106" s="242" t="s">
        <v>327</v>
      </c>
      <c r="B106" s="317">
        <f>'A1 Exploitation'!D358</f>
        <v>0.91666666666666663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EL MANAR</v>
      </c>
    </row>
    <row r="115" spans="1:10" ht="33" customHeight="1" x14ac:dyDescent="0.25">
      <c r="A115" s="242" t="s">
        <v>327</v>
      </c>
      <c r="B115" s="317">
        <f>'A1 Exploitation'!D391</f>
        <v>0.58333333333333337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EL MANAR</v>
      </c>
    </row>
    <row r="124" spans="1:10" ht="33" customHeight="1" x14ac:dyDescent="0.25">
      <c r="A124" s="242" t="s">
        <v>327</v>
      </c>
      <c r="B124" s="317">
        <f>'A1 Exploitation'!D444</f>
        <v>0.93103448275862066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EL MANAR</v>
      </c>
    </row>
    <row r="133" spans="1:10" ht="33" customHeight="1" x14ac:dyDescent="0.25">
      <c r="A133" s="242" t="s">
        <v>327</v>
      </c>
      <c r="B133" s="317" t="e">
        <f>'A1 Exploitation'!D481</f>
        <v>#DIV/0!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EL MANAR</v>
      </c>
    </row>
    <row r="142" spans="1:10" ht="33" customHeight="1" x14ac:dyDescent="0.25">
      <c r="A142" s="242" t="s">
        <v>327</v>
      </c>
      <c r="B142" s="317">
        <f>'A1 Exploitation'!D503</f>
        <v>0.9375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EL MANAR</v>
      </c>
    </row>
    <row r="151" spans="1:10" ht="33" customHeight="1" x14ac:dyDescent="0.25">
      <c r="A151" s="242" t="s">
        <v>327</v>
      </c>
      <c r="B151" s="317">
        <f>'A1 Exploitation'!D514</f>
        <v>0.875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EL MANAR</v>
      </c>
    </row>
    <row r="161" spans="1:10" ht="33" customHeight="1" x14ac:dyDescent="0.25">
      <c r="A161" s="242" t="s">
        <v>327</v>
      </c>
      <c r="B161" s="317">
        <f>'A1 Exploitation'!D534</f>
        <v>1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EL MANAR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EL MANAR</v>
      </c>
    </row>
    <row r="179" spans="1:10" ht="33" customHeight="1" x14ac:dyDescent="0.25">
      <c r="A179" s="242" t="s">
        <v>327</v>
      </c>
      <c r="B179" s="317">
        <f>'A1 Technique'!D199</f>
        <v>0.85106382978723405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VB24CIASsKYJkyyvmb4Z6Lzr8oKJuiQxkUpFbTIGYS8mVqmsaLT6s08ksu3YIUAa68cS5MlXycUyIMpMTgMz1A==" saltValue="WLUMVLi6x3bgbymy7o88kQ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86" zoomScaleSheetLayoutView="86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EL MANAR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409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426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43252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0.88181818181818183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43252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2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6</v>
      </c>
    </row>
    <row r="26" spans="1:8" x14ac:dyDescent="0.3">
      <c r="A26" s="248" t="s">
        <v>35</v>
      </c>
      <c r="B26" s="249"/>
      <c r="C26" s="250"/>
      <c r="D26" s="251">
        <f>D25/(COUNT(B21:C24)*2)</f>
        <v>1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2</v>
      </c>
      <c r="C32" s="109"/>
      <c r="D32" s="113"/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81.75" customHeight="1" x14ac:dyDescent="0.3">
      <c r="A34" s="170" t="s">
        <v>153</v>
      </c>
      <c r="B34" s="109">
        <v>2</v>
      </c>
      <c r="C34" s="235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2.25" customHeight="1" x14ac:dyDescent="0.3">
      <c r="A40" s="53" t="s">
        <v>380</v>
      </c>
      <c r="B40" s="109">
        <v>1</v>
      </c>
      <c r="C40" s="109"/>
      <c r="D40" s="74" t="s">
        <v>410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23</v>
      </c>
    </row>
    <row r="43" spans="1:7" x14ac:dyDescent="0.3">
      <c r="A43" s="248" t="s">
        <v>35</v>
      </c>
      <c r="B43" s="249"/>
      <c r="C43" s="250"/>
      <c r="D43" s="251">
        <f>D42/(COUNT(B29:C37,B39:C41)*2)</f>
        <v>0.95833333333333337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29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0.96666666666666667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43252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 t="s">
        <v>32</v>
      </c>
      <c r="C53" s="109"/>
      <c r="D53" s="114"/>
      <c r="E53" s="73"/>
      <c r="F53" s="158"/>
    </row>
    <row r="54" spans="1:7" ht="30" x14ac:dyDescent="0.3">
      <c r="A54" s="15" t="s">
        <v>229</v>
      </c>
      <c r="B54" s="109" t="s">
        <v>32</v>
      </c>
      <c r="C54" s="109"/>
      <c r="D54" s="114"/>
      <c r="E54" s="73"/>
      <c r="F54" s="158"/>
    </row>
    <row r="55" spans="1:7" x14ac:dyDescent="0.3">
      <c r="A55" s="7" t="s">
        <v>361</v>
      </c>
      <c r="B55" s="109" t="s">
        <v>32</v>
      </c>
      <c r="C55" s="109"/>
      <c r="D55" s="114"/>
      <c r="E55" s="73"/>
      <c r="F55" s="158"/>
    </row>
    <row r="56" spans="1:7" x14ac:dyDescent="0.3">
      <c r="A56" s="9" t="s">
        <v>255</v>
      </c>
      <c r="B56" s="109" t="s">
        <v>32</v>
      </c>
      <c r="C56" s="110"/>
      <c r="D56" s="119"/>
      <c r="E56" s="85"/>
      <c r="F56" s="158"/>
    </row>
    <row r="57" spans="1:7" x14ac:dyDescent="0.3">
      <c r="A57" s="9" t="s">
        <v>27</v>
      </c>
      <c r="B57" s="109" t="s">
        <v>32</v>
      </c>
      <c r="C57" s="109"/>
      <c r="D57" s="114"/>
      <c r="E57" s="73"/>
      <c r="F57" s="158"/>
    </row>
    <row r="58" spans="1:7" x14ac:dyDescent="0.3">
      <c r="A58" s="15" t="s">
        <v>128</v>
      </c>
      <c r="B58" s="109" t="s">
        <v>32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 t="s">
        <v>32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 t="e">
        <f>D61/(COUNT(B53:C60)*2)</f>
        <v>#DIV/0!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 t="s">
        <v>32</v>
      </c>
      <c r="C66" s="109"/>
      <c r="D66" s="92"/>
      <c r="E66" s="73"/>
      <c r="F66" s="158"/>
    </row>
    <row r="67" spans="1:7" x14ac:dyDescent="0.3">
      <c r="A67" s="7" t="s">
        <v>110</v>
      </c>
      <c r="B67" s="109" t="s">
        <v>32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 t="s">
        <v>32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 t="s">
        <v>32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 t="s">
        <v>32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 t="s">
        <v>32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 t="s">
        <v>32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 t="s">
        <v>32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 t="s">
        <v>32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 t="s">
        <v>32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 t="s">
        <v>32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 t="e">
        <f>D84/(COUNT(B65:C83)*2)</f>
        <v>#DIV/0!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 t="s">
        <v>32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 t="s">
        <v>32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 t="s">
        <v>32</v>
      </c>
      <c r="C92" s="172"/>
      <c r="D92" s="119"/>
      <c r="E92" s="85"/>
      <c r="F92" s="158"/>
    </row>
    <row r="93" spans="1:7" x14ac:dyDescent="0.3">
      <c r="A93" s="4" t="s">
        <v>358</v>
      </c>
      <c r="B93" s="109" t="s">
        <v>32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 t="s">
        <v>32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 t="s">
        <v>32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 t="s">
        <v>32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 t="s">
        <v>32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109" t="s">
        <v>32</v>
      </c>
      <c r="C99" s="167"/>
      <c r="D99" s="199"/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 t="e">
        <f>D100/(COUNT(B88:C93,B95:C99)*2)</f>
        <v>#DIV/0!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 t="e">
        <f>D102/(COUNT(B88:C93,B53:C60,B65:C83,B95:C99)*2)</f>
        <v>#DIV/0!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43252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 t="s">
        <v>32</v>
      </c>
      <c r="C110" s="109"/>
      <c r="D110" s="74"/>
      <c r="E110" s="74"/>
      <c r="F110" s="158"/>
    </row>
    <row r="111" spans="1:7" x14ac:dyDescent="0.3">
      <c r="A111" s="6" t="s">
        <v>255</v>
      </c>
      <c r="B111" s="109" t="s">
        <v>32</v>
      </c>
      <c r="C111" s="109"/>
      <c r="D111" s="74"/>
      <c r="E111" s="73"/>
      <c r="F111" s="158"/>
    </row>
    <row r="112" spans="1:7" x14ac:dyDescent="0.3">
      <c r="A112" s="9" t="s">
        <v>91</v>
      </c>
      <c r="B112" s="109" t="s">
        <v>32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 t="s">
        <v>32</v>
      </c>
      <c r="C113" s="109"/>
      <c r="D113" s="124"/>
      <c r="E113" s="73"/>
      <c r="F113" s="158"/>
    </row>
    <row r="114" spans="1:6" x14ac:dyDescent="0.3">
      <c r="A114" s="9" t="s">
        <v>158</v>
      </c>
      <c r="B114" s="109" t="s">
        <v>32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 t="s">
        <v>32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 t="e">
        <f>D117/(COUNT(B110:C116)*2)</f>
        <v>#DIV/0!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 t="s">
        <v>32</v>
      </c>
      <c r="C121" s="109"/>
      <c r="D121" s="92"/>
      <c r="E121" s="92"/>
      <c r="F121" s="158"/>
    </row>
    <row r="122" spans="1:6" x14ac:dyDescent="0.3">
      <c r="A122" s="4" t="s">
        <v>65</v>
      </c>
      <c r="B122" s="109" t="s">
        <v>32</v>
      </c>
      <c r="C122" s="109"/>
      <c r="D122" s="92"/>
      <c r="E122" s="85"/>
      <c r="F122" s="158"/>
    </row>
    <row r="123" spans="1:6" x14ac:dyDescent="0.3">
      <c r="A123" s="53" t="s">
        <v>253</v>
      </c>
      <c r="B123" s="109" t="s">
        <v>32</v>
      </c>
      <c r="C123" s="109"/>
      <c r="D123" s="126"/>
      <c r="E123" s="85"/>
      <c r="F123" s="158"/>
    </row>
    <row r="124" spans="1:6" x14ac:dyDescent="0.3">
      <c r="A124" s="4" t="s">
        <v>59</v>
      </c>
      <c r="B124" s="109" t="s">
        <v>32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 t="s">
        <v>32</v>
      </c>
      <c r="C126" s="109"/>
      <c r="D126" s="127"/>
      <c r="E126" s="73"/>
      <c r="F126" s="158"/>
    </row>
    <row r="127" spans="1:6" x14ac:dyDescent="0.3">
      <c r="A127" s="146" t="s">
        <v>68</v>
      </c>
      <c r="B127" s="109" t="s">
        <v>32</v>
      </c>
      <c r="C127" s="167"/>
      <c r="D127" s="95"/>
      <c r="E127" s="73"/>
      <c r="F127" s="158"/>
    </row>
    <row r="128" spans="1:6" x14ac:dyDescent="0.3">
      <c r="A128" s="4" t="s">
        <v>170</v>
      </c>
      <c r="B128" s="109" t="s">
        <v>32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 t="s">
        <v>32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 t="s">
        <v>32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 t="s">
        <v>32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 t="s">
        <v>32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 t="s">
        <v>32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 t="e">
        <f>D139/(COUNT(B121:C138)*2)</f>
        <v>#DIV/0!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 t="s">
        <v>32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 t="s">
        <v>32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 t="s">
        <v>32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 t="s">
        <v>32</v>
      </c>
      <c r="C150" s="179"/>
      <c r="D150" s="95"/>
      <c r="E150" s="95"/>
      <c r="F150" s="158"/>
      <c r="G150" s="106"/>
    </row>
    <row r="151" spans="1:7" s="91" customFormat="1" x14ac:dyDescent="0.3">
      <c r="A151" s="173" t="s">
        <v>390</v>
      </c>
      <c r="B151" s="109" t="s">
        <v>32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 t="s">
        <v>32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109" t="s">
        <v>32</v>
      </c>
      <c r="C153" s="116"/>
      <c r="D153" s="199"/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 t="e">
        <f>D154/(COUNT(B143:C147,B149:C153)*2)</f>
        <v>#DIV/0!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 t="e">
        <f>D157/(COUNT(B143:C147,B110:C116,B121:C138,B149:C153)*2)</f>
        <v>#DIV/0!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43252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 t="s">
        <v>32</v>
      </c>
      <c r="C165" s="109"/>
      <c r="D165" s="74"/>
      <c r="E165" s="73"/>
      <c r="F165" s="158"/>
    </row>
    <row r="166" spans="1:7" x14ac:dyDescent="0.3">
      <c r="A166" s="6" t="s">
        <v>255</v>
      </c>
      <c r="B166" s="109" t="s">
        <v>32</v>
      </c>
      <c r="C166" s="109"/>
      <c r="D166" s="74"/>
      <c r="E166" s="73"/>
      <c r="F166" s="158"/>
    </row>
    <row r="167" spans="1:7" x14ac:dyDescent="0.3">
      <c r="A167" s="6" t="s">
        <v>63</v>
      </c>
      <c r="B167" s="109" t="s">
        <v>32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 t="s">
        <v>32</v>
      </c>
      <c r="C168" s="109"/>
      <c r="D168" s="124"/>
      <c r="E168" s="73"/>
      <c r="F168" s="158"/>
    </row>
    <row r="169" spans="1:7" x14ac:dyDescent="0.3">
      <c r="A169" s="6" t="s">
        <v>171</v>
      </c>
      <c r="B169" s="109" t="s">
        <v>32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 t="s">
        <v>32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 t="e">
        <f>D172/(COUNT(B165:C171)*2)</f>
        <v>#DIV/0!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 t="s">
        <v>32</v>
      </c>
      <c r="C176" s="109"/>
      <c r="D176" s="92"/>
      <c r="E176" s="73"/>
      <c r="F176" s="158"/>
    </row>
    <row r="177" spans="1:7" x14ac:dyDescent="0.3">
      <c r="A177" s="4" t="s">
        <v>122</v>
      </c>
      <c r="B177" s="109" t="s">
        <v>32</v>
      </c>
      <c r="C177" s="109"/>
      <c r="D177" s="92"/>
      <c r="E177" s="73"/>
      <c r="F177" s="158"/>
    </row>
    <row r="178" spans="1:7" x14ac:dyDescent="0.3">
      <c r="A178" s="4" t="s">
        <v>59</v>
      </c>
      <c r="B178" s="109" t="s">
        <v>32</v>
      </c>
      <c r="C178" s="109"/>
      <c r="D178" s="127"/>
      <c r="E178" s="73"/>
      <c r="F178" s="158"/>
    </row>
    <row r="179" spans="1:7" x14ac:dyDescent="0.3">
      <c r="A179" s="4" t="s">
        <v>241</v>
      </c>
      <c r="B179" s="109" t="s">
        <v>32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 t="s">
        <v>32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 t="s">
        <v>32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 t="s">
        <v>32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 t="s">
        <v>32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 t="s">
        <v>32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 t="s">
        <v>32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 t="s">
        <v>32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 t="s">
        <v>32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 t="s">
        <v>32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 t="s">
        <v>32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 t="s">
        <v>32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 t="s">
        <v>32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 t="s">
        <v>32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109" t="s">
        <v>32</v>
      </c>
      <c r="C200" s="109"/>
      <c r="D200" s="199"/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 t="e">
        <f>D201/(COUNT(B176:C194,B196:C200)*2)</f>
        <v>#DIV/0!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 t="e">
        <f>D204/(COUNT(B165:C171,B176:C194,B196:C200)*2)</f>
        <v>#DIV/0!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43252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 t="s">
        <v>32</v>
      </c>
      <c r="C212" s="109"/>
      <c r="D212" s="74"/>
      <c r="E212" s="73"/>
      <c r="F212" s="158"/>
    </row>
    <row r="213" spans="1:7" x14ac:dyDescent="0.3">
      <c r="A213" s="9" t="s">
        <v>255</v>
      </c>
      <c r="B213" s="109" t="s">
        <v>32</v>
      </c>
      <c r="C213" s="109"/>
      <c r="D213" s="74"/>
      <c r="E213" s="85"/>
      <c r="F213" s="158"/>
    </row>
    <row r="214" spans="1:7" x14ac:dyDescent="0.3">
      <c r="A214" s="6" t="s">
        <v>91</v>
      </c>
      <c r="B214" s="109" t="s">
        <v>32</v>
      </c>
      <c r="C214" s="109"/>
      <c r="D214" s="74"/>
      <c r="E214" s="73"/>
      <c r="F214" s="158"/>
    </row>
    <row r="215" spans="1:7" x14ac:dyDescent="0.3">
      <c r="A215" s="6" t="s">
        <v>141</v>
      </c>
      <c r="B215" s="109" t="s">
        <v>32</v>
      </c>
      <c r="C215" s="109"/>
      <c r="D215" s="74"/>
      <c r="E215" s="73"/>
      <c r="F215" s="158"/>
    </row>
    <row r="216" spans="1:7" x14ac:dyDescent="0.3">
      <c r="A216" s="9" t="s">
        <v>140</v>
      </c>
      <c r="B216" s="109" t="s">
        <v>32</v>
      </c>
      <c r="C216" s="109"/>
      <c r="D216" s="74"/>
      <c r="E216" s="73"/>
      <c r="F216" s="158"/>
    </row>
    <row r="217" spans="1:7" x14ac:dyDescent="0.3">
      <c r="A217" s="9" t="s">
        <v>27</v>
      </c>
      <c r="B217" s="109" t="s">
        <v>32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 t="s">
        <v>32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 t="s">
        <v>32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 t="e">
        <f>D222/(COUNT(B212:C221)*2)</f>
        <v>#DIV/0!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 t="s">
        <v>32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 t="s">
        <v>32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 t="s">
        <v>32</v>
      </c>
      <c r="C231" s="109"/>
      <c r="D231" s="124"/>
      <c r="E231" s="73"/>
      <c r="F231" s="158"/>
    </row>
    <row r="232" spans="1:7" x14ac:dyDescent="0.3">
      <c r="A232" s="4" t="s">
        <v>64</v>
      </c>
      <c r="B232" s="109" t="s">
        <v>32</v>
      </c>
      <c r="C232" s="110"/>
      <c r="D232" s="127"/>
      <c r="E232" s="74"/>
      <c r="F232" s="158"/>
    </row>
    <row r="233" spans="1:7" x14ac:dyDescent="0.3">
      <c r="A233" s="53" t="s">
        <v>251</v>
      </c>
      <c r="B233" s="109" t="s">
        <v>32</v>
      </c>
      <c r="C233" s="109"/>
      <c r="D233" s="127"/>
      <c r="E233" s="73"/>
      <c r="F233" s="158"/>
    </row>
    <row r="234" spans="1:7" x14ac:dyDescent="0.3">
      <c r="A234" s="4" t="s">
        <v>170</v>
      </c>
      <c r="B234" s="109" t="s">
        <v>32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 t="s">
        <v>32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 t="s">
        <v>32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 t="s">
        <v>32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 t="s">
        <v>32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 t="s">
        <v>32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 t="s">
        <v>32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 t="e">
        <f>D244/(COUNT(B226:C243)*2)</f>
        <v>#DIV/0!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 t="s">
        <v>32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 t="s">
        <v>32</v>
      </c>
      <c r="C253" s="109"/>
      <c r="D253" s="108"/>
      <c r="E253" s="73"/>
      <c r="F253" s="158"/>
    </row>
    <row r="254" spans="1:7" x14ac:dyDescent="0.3">
      <c r="A254" s="53" t="s">
        <v>257</v>
      </c>
      <c r="B254" s="109" t="s">
        <v>32</v>
      </c>
      <c r="C254" s="110"/>
      <c r="D254" s="129"/>
      <c r="E254" s="85"/>
      <c r="F254" s="158"/>
    </row>
    <row r="255" spans="1:7" x14ac:dyDescent="0.3">
      <c r="A255" s="53" t="s">
        <v>143</v>
      </c>
      <c r="B255" s="109" t="s">
        <v>32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 t="s">
        <v>32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 t="s">
        <v>32</v>
      </c>
      <c r="C258" s="110"/>
      <c r="D258" s="119"/>
      <c r="E258" s="85"/>
      <c r="F258" s="158"/>
      <c r="G258" s="106"/>
    </row>
    <row r="259" spans="1:7" x14ac:dyDescent="0.3">
      <c r="A259" s="173" t="s">
        <v>390</v>
      </c>
      <c r="B259" s="109" t="s">
        <v>32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 t="s">
        <v>32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109" t="s">
        <v>32</v>
      </c>
      <c r="C261" s="116"/>
      <c r="D261" s="199"/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 t="e">
        <f>D262/(COUNT(B248:C255,B257:C261)*2)</f>
        <v>#DIV/0!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 t="e">
        <f>D265/(COUNT(B226:C243,B248:C255,B212:C221,B257:C261)*2)</f>
        <v>#DIV/0!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43252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43252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ht="49.5" x14ac:dyDescent="0.3">
      <c r="A341" s="53" t="s">
        <v>98</v>
      </c>
      <c r="B341" s="109">
        <v>1</v>
      </c>
      <c r="C341" s="110"/>
      <c r="D341" s="114" t="s">
        <v>416</v>
      </c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3" x14ac:dyDescent="0.3">
      <c r="A346" s="53" t="s">
        <v>178</v>
      </c>
      <c r="B346" s="109">
        <v>1</v>
      </c>
      <c r="C346" s="109"/>
      <c r="D346" s="74" t="s">
        <v>411</v>
      </c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410</v>
      </c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1</v>
      </c>
      <c r="C353" s="109"/>
      <c r="D353" s="199">
        <v>0.5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28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44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0.91666666666666663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43252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>
        <v>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16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2</v>
      </c>
      <c r="C377" s="109"/>
      <c r="D377" s="74"/>
      <c r="E377" s="73"/>
      <c r="F377" s="158"/>
      <c r="G377" s="106"/>
    </row>
    <row r="378" spans="1:7" ht="50.25" x14ac:dyDescent="0.35">
      <c r="A378" s="206" t="s">
        <v>7</v>
      </c>
      <c r="B378" s="109">
        <v>0</v>
      </c>
      <c r="C378" s="112">
        <f>IF(B378=0, -10, IF(B378=1, -5, "0"))</f>
        <v>-10</v>
      </c>
      <c r="D378" s="74" t="s">
        <v>412</v>
      </c>
      <c r="E378" s="95" t="s">
        <v>413</v>
      </c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6.75" customHeight="1" x14ac:dyDescent="0.3">
      <c r="A385" s="9" t="s">
        <v>390</v>
      </c>
      <c r="B385" s="109">
        <v>1</v>
      </c>
      <c r="C385" s="109"/>
      <c r="D385" s="92" t="s">
        <v>410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5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0.25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21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0.58333333333333337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43252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1</v>
      </c>
      <c r="C404" s="109"/>
      <c r="D404" s="74" t="s">
        <v>422</v>
      </c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15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0.9375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2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ht="132" x14ac:dyDescent="0.3">
      <c r="A415" s="164" t="s">
        <v>105</v>
      </c>
      <c r="B415" s="109">
        <v>1</v>
      </c>
      <c r="C415" s="112" t="str">
        <f>IF(B415=0, -5, "0")</f>
        <v>0</v>
      </c>
      <c r="D415" s="312" t="s">
        <v>427</v>
      </c>
      <c r="E415" s="74"/>
      <c r="F415" s="158"/>
      <c r="G415" s="106"/>
    </row>
    <row r="416" spans="1:7" ht="24.75" customHeight="1" x14ac:dyDescent="0.3">
      <c r="A416" s="53" t="s">
        <v>155</v>
      </c>
      <c r="B416" s="109">
        <v>2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13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0.9285714285714286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ht="35.25" customHeight="1" x14ac:dyDescent="0.3">
      <c r="A430" s="7" t="s">
        <v>267</v>
      </c>
      <c r="B430" s="109">
        <v>1</v>
      </c>
      <c r="C430" s="109"/>
      <c r="D430" s="92" t="s">
        <v>414</v>
      </c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5.25" customHeight="1" x14ac:dyDescent="0.3">
      <c r="A437" s="9" t="s">
        <v>390</v>
      </c>
      <c r="B437" s="109">
        <v>1</v>
      </c>
      <c r="C437" s="109"/>
      <c r="D437" s="92" t="s">
        <v>410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16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0.88888888888888884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54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0.93103448275862066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43252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 t="s">
        <v>32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 t="s">
        <v>32</v>
      </c>
      <c r="C452" s="109"/>
      <c r="D452" s="124"/>
      <c r="E452" s="73"/>
      <c r="F452" s="158"/>
    </row>
    <row r="453" spans="1:6" x14ac:dyDescent="0.3">
      <c r="A453" s="5" t="s">
        <v>113</v>
      </c>
      <c r="B453" s="109" t="s">
        <v>32</v>
      </c>
      <c r="C453" s="109"/>
      <c r="D453" s="74"/>
      <c r="E453" s="73"/>
      <c r="F453" s="158"/>
    </row>
    <row r="454" spans="1:6" x14ac:dyDescent="0.3">
      <c r="A454" s="8" t="s">
        <v>175</v>
      </c>
      <c r="B454" s="109" t="s">
        <v>32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 t="s">
        <v>32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 t="e">
        <f>D457/(COUNT(B451:C456)*2)</f>
        <v>#DIV/0!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 t="s">
        <v>32</v>
      </c>
      <c r="C462" s="109"/>
      <c r="D462" s="74"/>
      <c r="E462" s="73"/>
      <c r="F462" s="158"/>
    </row>
    <row r="463" spans="1:6" x14ac:dyDescent="0.3">
      <c r="A463" s="53" t="s">
        <v>350</v>
      </c>
      <c r="B463" s="109" t="s">
        <v>32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 t="s">
        <v>32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 t="s">
        <v>32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 t="s">
        <v>32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 t="s">
        <v>32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 t="s">
        <v>32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 t="s">
        <v>32</v>
      </c>
      <c r="C473" s="167"/>
      <c r="D473" s="95"/>
      <c r="E473" s="85"/>
      <c r="F473" s="158"/>
      <c r="G473" s="106"/>
    </row>
    <row r="474" spans="1:7" s="91" customFormat="1" x14ac:dyDescent="0.3">
      <c r="A474" s="173" t="s">
        <v>390</v>
      </c>
      <c r="B474" s="109" t="s">
        <v>32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 t="s">
        <v>32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109" t="s">
        <v>32</v>
      </c>
      <c r="C476" s="116"/>
      <c r="D476" s="199"/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 t="e">
        <f>D477/(COUNT(B461:C470,B472:C476)*2)</f>
        <v>#DIV/0!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 t="e">
        <f>D480/(COUNT(B461:C470,B451:C456,B472:C476)*2)</f>
        <v>#DIV/0!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43252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33.75" customHeight="1" x14ac:dyDescent="0.3">
      <c r="A489" s="4" t="s">
        <v>388</v>
      </c>
      <c r="B489" s="109">
        <v>1</v>
      </c>
      <c r="C489" s="109"/>
      <c r="D489" s="74" t="s">
        <v>410</v>
      </c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x14ac:dyDescent="0.3">
      <c r="A492" s="49" t="s">
        <v>399</v>
      </c>
      <c r="B492" s="109">
        <v>2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43252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ht="66" x14ac:dyDescent="0.3">
      <c r="A509" s="5" t="s">
        <v>15</v>
      </c>
      <c r="B509" s="109">
        <v>1</v>
      </c>
      <c r="C509" s="109"/>
      <c r="D509" s="74" t="s">
        <v>415</v>
      </c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7</v>
      </c>
    </row>
    <row r="514" spans="1:7" x14ac:dyDescent="0.3">
      <c r="A514" s="248" t="s">
        <v>35</v>
      </c>
      <c r="B514" s="249"/>
      <c r="C514" s="250"/>
      <c r="D514" s="251">
        <f>D513/(COUNT(B509:C512)*2)</f>
        <v>0.875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43252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428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2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>
        <v>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 t="s">
        <v>32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16</v>
      </c>
    </row>
    <row r="534" spans="1:7" x14ac:dyDescent="0.3">
      <c r="A534" s="248" t="s">
        <v>35</v>
      </c>
      <c r="B534" s="249"/>
      <c r="C534" s="250"/>
      <c r="D534" s="251">
        <f>D533/(COUNT(B520:C532)*2)</f>
        <v>1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43252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0.9375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194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0.88181818181818183</v>
      </c>
    </row>
  </sheetData>
  <sheetProtection algorithmName="SHA-512" hashValue="3fJnWaaPSGA4qsvcWvO9R9pQtlgEaQS0CdREJyhISFOqVOTedUXGYn479YwF+MGTw/P/HxcJgm6x5GQHn3vUDw==" saltValue="u27ZHOXxUD0sH99GJ3Ck6A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9 B165:B171 B176:B194 B149:B153 B212:B221 B226:B243 B248:B255 B196:B200 B273:B284 B289:B307 B257:B261 B325:B332 B337:B348 B309:B312 B365:B372 B377:B382 B350:B352 B398:B405 B410:B416 B421:B425 B430:B434 B384:B385 B451:B456 B461:B470 B436:B438 B488:B492 B472:B476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313 B353 B386 B439"/>
  </dataValidations>
  <pageMargins left="0.7" right="0.7" top="0.75" bottom="0.75" header="0.3" footer="0.3"/>
  <pageSetup paperSize="9" scale="30" orientation="portrait" r:id="rId1"/>
  <rowBreaks count="5" manualBreakCount="5">
    <brk id="85" max="6" man="1"/>
    <brk id="194" max="6" man="1"/>
    <brk id="267" max="6" man="1"/>
    <brk id="359" max="6" man="1"/>
    <brk id="44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6" zoomScale="106" zoomScaleNormal="90" zoomScaleSheetLayoutView="106" workbookViewId="0">
      <selection activeCell="C18" sqref="C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EL MANAR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Le Directeur du magasin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43252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0.85106382978723405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66" x14ac:dyDescent="0.3">
      <c r="A17" s="14" t="s">
        <v>269</v>
      </c>
      <c r="B17" s="73">
        <v>1</v>
      </c>
      <c r="C17" s="73"/>
      <c r="D17" s="74" t="s">
        <v>417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x14ac:dyDescent="0.3">
      <c r="A19" s="14" t="s">
        <v>81</v>
      </c>
      <c r="B19" s="73">
        <v>2</v>
      </c>
      <c r="C19" s="73"/>
      <c r="D19" s="74"/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9</v>
      </c>
    </row>
    <row r="23" spans="1:7" x14ac:dyDescent="0.3">
      <c r="A23" s="350" t="s">
        <v>295</v>
      </c>
      <c r="B23" s="351"/>
      <c r="C23" s="352"/>
      <c r="D23" s="288">
        <f>D22/(COUNT(B17:C21)*2)</f>
        <v>0.9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 t="s">
        <v>32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 t="s">
        <v>32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 t="s">
        <v>32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 t="s">
        <v>32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 t="e">
        <f>D42/(COUNT(B37:C41)*2)</f>
        <v>#DIV/0!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2</v>
      </c>
      <c r="C46" s="73"/>
      <c r="D46" s="77"/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418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12</v>
      </c>
    </row>
    <row r="53" spans="1:7" x14ac:dyDescent="0.3">
      <c r="A53" s="350" t="s">
        <v>295</v>
      </c>
      <c r="B53" s="351"/>
      <c r="C53" s="352"/>
      <c r="D53" s="288">
        <f>D52/(COUNT(B46:C51)*2)</f>
        <v>1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1</v>
      </c>
      <c r="C56" s="99" t="str">
        <f>IF(B56=0, -5, "0")</f>
        <v>0</v>
      </c>
      <c r="D56" s="74" t="s">
        <v>423</v>
      </c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x14ac:dyDescent="0.3">
      <c r="A58" s="20" t="s">
        <v>244</v>
      </c>
      <c r="B58" s="73">
        <v>2</v>
      </c>
      <c r="C58" s="73"/>
      <c r="D58" s="74"/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83.25" x14ac:dyDescent="0.35">
      <c r="A60" s="30" t="s">
        <v>221</v>
      </c>
      <c r="B60" s="73">
        <v>0</v>
      </c>
      <c r="C60" s="99">
        <f>IF(B60=0, -5, "0")</f>
        <v>-5</v>
      </c>
      <c r="D60" s="74" t="s">
        <v>420</v>
      </c>
      <c r="E60" s="74" t="s">
        <v>419</v>
      </c>
      <c r="F60" s="73"/>
    </row>
    <row r="61" spans="1:7" ht="83.25" x14ac:dyDescent="0.35">
      <c r="A61" s="29" t="s">
        <v>297</v>
      </c>
      <c r="B61" s="73">
        <v>1</v>
      </c>
      <c r="C61" s="99" t="str">
        <f>IF(B61=0, -5, "0")</f>
        <v>0</v>
      </c>
      <c r="D61" s="74" t="s">
        <v>429</v>
      </c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5</v>
      </c>
    </row>
    <row r="64" spans="1:7" x14ac:dyDescent="0.3">
      <c r="A64" s="350" t="s">
        <v>295</v>
      </c>
      <c r="B64" s="351"/>
      <c r="C64" s="352"/>
      <c r="D64" s="288">
        <f>D63/(COUNT(B56:C62)*2)</f>
        <v>0.3125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 t="s">
        <v>32</v>
      </c>
      <c r="C67" s="80"/>
      <c r="D67" s="81"/>
      <c r="E67" s="81"/>
      <c r="F67" s="73"/>
    </row>
    <row r="68" spans="1:7" ht="19.5" x14ac:dyDescent="0.4">
      <c r="A68" s="14" t="s">
        <v>272</v>
      </c>
      <c r="B68" s="79" t="s">
        <v>32</v>
      </c>
      <c r="C68" s="80"/>
      <c r="D68" s="74"/>
      <c r="E68" s="81"/>
      <c r="F68" s="73"/>
    </row>
    <row r="69" spans="1:7" ht="19.5" x14ac:dyDescent="0.4">
      <c r="A69" s="14" t="s">
        <v>293</v>
      </c>
      <c r="B69" s="79" t="s">
        <v>32</v>
      </c>
      <c r="C69" s="80"/>
      <c r="D69" s="82"/>
      <c r="E69" s="82"/>
      <c r="F69" s="73"/>
    </row>
    <row r="70" spans="1:7" ht="19.5" x14ac:dyDescent="0.4">
      <c r="A70" s="17" t="s">
        <v>247</v>
      </c>
      <c r="B70" s="79" t="s">
        <v>32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82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 t="s">
        <v>32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 t="s">
        <v>32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 t="s">
        <v>32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 t="s">
        <v>32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 t="s">
        <v>32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 t="e">
        <f>D84/(COUNT(B67:C83)*2)</f>
        <v>#DIV/0!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 t="s">
        <v>32</v>
      </c>
      <c r="C88" s="80"/>
      <c r="D88" s="74"/>
      <c r="E88" s="74"/>
      <c r="F88" s="73"/>
    </row>
    <row r="89" spans="1:7" ht="19.5" x14ac:dyDescent="0.4">
      <c r="A89" s="14" t="s">
        <v>272</v>
      </c>
      <c r="B89" s="89" t="s">
        <v>32</v>
      </c>
      <c r="C89" s="80"/>
      <c r="D89" s="74"/>
      <c r="E89" s="73"/>
      <c r="F89" s="73"/>
    </row>
    <row r="90" spans="1:7" ht="19.5" x14ac:dyDescent="0.4">
      <c r="A90" s="14" t="s">
        <v>300</v>
      </c>
      <c r="B90" s="89" t="s">
        <v>32</v>
      </c>
      <c r="C90" s="80"/>
      <c r="D90" s="86"/>
      <c r="E90" s="73"/>
      <c r="F90" s="73"/>
    </row>
    <row r="91" spans="1:7" ht="34.5" x14ac:dyDescent="0.4">
      <c r="A91" s="20" t="s">
        <v>301</v>
      </c>
      <c r="B91" s="89" t="s">
        <v>32</v>
      </c>
      <c r="C91" s="80"/>
      <c r="D91" s="86"/>
      <c r="E91" s="73"/>
      <c r="F91" s="73"/>
    </row>
    <row r="92" spans="1:7" ht="19.5" x14ac:dyDescent="0.4">
      <c r="A92" s="17" t="s">
        <v>248</v>
      </c>
      <c r="B92" s="89" t="s">
        <v>32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 t="s">
        <v>32</v>
      </c>
      <c r="C95" s="73"/>
      <c r="D95" s="74"/>
      <c r="E95" s="73"/>
      <c r="F95" s="73"/>
    </row>
    <row r="96" spans="1:7" x14ac:dyDescent="0.3">
      <c r="A96" s="22" t="s">
        <v>282</v>
      </c>
      <c r="B96" s="89" t="s">
        <v>32</v>
      </c>
      <c r="C96" s="73"/>
      <c r="D96" s="74"/>
      <c r="E96" s="73"/>
      <c r="F96" s="73"/>
    </row>
    <row r="97" spans="1:7" x14ac:dyDescent="0.3">
      <c r="A97" s="22" t="s">
        <v>283</v>
      </c>
      <c r="B97" s="89" t="s">
        <v>32</v>
      </c>
      <c r="C97" s="73"/>
      <c r="D97" s="74"/>
      <c r="E97" s="73"/>
      <c r="F97" s="73"/>
    </row>
    <row r="98" spans="1:7" x14ac:dyDescent="0.3">
      <c r="A98" s="14" t="s">
        <v>134</v>
      </c>
      <c r="B98" s="89" t="s">
        <v>32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 t="s">
        <v>32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 t="e">
        <f>D102/(COUNT(B88:C101)*2)</f>
        <v>#DIV/0!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 t="s">
        <v>32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 t="s">
        <v>32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 t="s">
        <v>32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 t="s">
        <v>32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 t="s">
        <v>32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 t="s">
        <v>32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 t="s">
        <v>32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 t="e">
        <f>D118/(COUNT(B107:C117)*2)</f>
        <v>#DIV/0!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 t="s">
        <v>32</v>
      </c>
      <c r="C122" s="73"/>
      <c r="D122" s="92"/>
      <c r="E122" s="92"/>
      <c r="F122" s="73"/>
    </row>
    <row r="123" spans="1:7" x14ac:dyDescent="0.3">
      <c r="A123" s="31" t="s">
        <v>272</v>
      </c>
      <c r="B123" s="90" t="s">
        <v>32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 t="s">
        <v>32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 t="s">
        <v>32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 t="s">
        <v>32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 t="s">
        <v>32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 t="s">
        <v>32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 t="e">
        <f>D133/(COUNT(B122:C132)*2)</f>
        <v>#DIV/0!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>
        <v>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16</v>
      </c>
    </row>
    <row r="162" spans="1:7" x14ac:dyDescent="0.3">
      <c r="A162" s="350" t="s">
        <v>295</v>
      </c>
      <c r="B162" s="351"/>
      <c r="C162" s="352"/>
      <c r="D162" s="288">
        <f>D161/(COUNT(B153:C160)*2)</f>
        <v>1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 t="s">
        <v>32</v>
      </c>
      <c r="C166" s="73"/>
      <c r="D166" s="74"/>
      <c r="E166" s="73"/>
      <c r="F166" s="73"/>
    </row>
    <row r="167" spans="1:7" ht="49.5" x14ac:dyDescent="0.3">
      <c r="A167" s="31" t="s">
        <v>215</v>
      </c>
      <c r="B167" s="73">
        <v>1</v>
      </c>
      <c r="C167" s="73"/>
      <c r="D167" s="74" t="s">
        <v>424</v>
      </c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3</v>
      </c>
    </row>
    <row r="170" spans="1:7" x14ac:dyDescent="0.3">
      <c r="A170" s="350" t="s">
        <v>295</v>
      </c>
      <c r="B170" s="351"/>
      <c r="C170" s="352"/>
      <c r="D170" s="288">
        <f>D169/(COUNT(B165:C168)*2)</f>
        <v>0.75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2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8</v>
      </c>
    </row>
    <row r="178" spans="1:7" x14ac:dyDescent="0.3">
      <c r="A178" s="350" t="s">
        <v>295</v>
      </c>
      <c r="B178" s="351"/>
      <c r="C178" s="352"/>
      <c r="D178" s="288">
        <f>D177/(COUNT(B173:C176)*2)</f>
        <v>1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2</v>
      </c>
      <c r="C181" s="73"/>
      <c r="D181" s="74"/>
      <c r="E181" s="74"/>
      <c r="F181" s="73"/>
    </row>
    <row r="182" spans="1:7" ht="33" x14ac:dyDescent="0.3">
      <c r="A182" s="39" t="s">
        <v>220</v>
      </c>
      <c r="B182" s="73">
        <v>1</v>
      </c>
      <c r="C182" s="73"/>
      <c r="D182" s="74" t="s">
        <v>421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9</v>
      </c>
    </row>
    <row r="187" spans="1:7" x14ac:dyDescent="0.3">
      <c r="A187" s="350" t="s">
        <v>295</v>
      </c>
      <c r="B187" s="351"/>
      <c r="C187" s="352"/>
      <c r="D187" s="288">
        <f>D186/(COUNT(B181:C185)*2)</f>
        <v>0.9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425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45</v>
      </c>
      <c r="B198" s="284"/>
      <c r="C198" s="285"/>
      <c r="D198" s="286">
        <f>SUM(D194,D186,D177,D169,D161,D63,D52,D33,D22,D118,D149,D133,D102,D84,D42)</f>
        <v>80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0.85106382978723405</v>
      </c>
    </row>
  </sheetData>
  <sheetProtection algorithmName="SHA-512" hashValue="QqTvzgEbRkk3Ft3xFbs8xOjn5w49LzuixkJn/6Fh08L/jN7+BIM3wMHXLXuNxUuEt7Jc4e1dVWC666rhY6b7ZA==" saltValue="N2b+DTBSkg+mszhzPHw9gQ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1" orientation="portrait" r:id="rId1"/>
  <rowBreaks count="2" manualBreakCount="2">
    <brk id="65" max="5" man="1"/>
    <brk id="134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4" zoomScale="55" zoomScaleSheetLayoutView="55" workbookViewId="0">
      <selection activeCell="F29" sqref="F29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EL MANAR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EL MANAR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EL MANAR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EL MANAR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EL MANAR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2018-06-07T15:39:33Z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