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Express/CE El Manar/2018/10/"/>
    </mc:Choice>
  </mc:AlternateContent>
  <bookViews>
    <workbookView xWindow="0" yWindow="0" windowWidth="20490" windowHeight="65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44" i="43" l="1"/>
  <c r="F532" i="43"/>
  <c r="F543" i="43"/>
  <c r="D197" i="35"/>
  <c r="D25" i="36" l="1"/>
  <c r="D26" i="36" s="1"/>
  <c r="C73" i="36"/>
  <c r="F197" i="32" l="1"/>
  <c r="E197" i="32"/>
  <c r="D197" i="32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C82" i="32"/>
  <c r="C80" i="32"/>
  <c r="C77" i="32"/>
  <c r="C76" i="32"/>
  <c r="C75" i="32"/>
  <c r="C61" i="32"/>
  <c r="C60" i="32"/>
  <c r="C56" i="32"/>
  <c r="D63" i="32" s="1"/>
  <c r="D64" i="32" s="1"/>
  <c r="C51" i="32"/>
  <c r="D52" i="32" s="1"/>
  <c r="D53" i="32" s="1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E543" i="31"/>
  <c r="C542" i="31"/>
  <c r="A537" i="31"/>
  <c r="F532" i="31"/>
  <c r="E532" i="31"/>
  <c r="C530" i="31"/>
  <c r="C528" i="31"/>
  <c r="A517" i="31"/>
  <c r="F512" i="31"/>
  <c r="E512" i="31"/>
  <c r="D512" i="31" s="1"/>
  <c r="B512" i="31" s="1"/>
  <c r="D513" i="31" s="1"/>
  <c r="D514" i="31" s="1"/>
  <c r="B154" i="29" s="1"/>
  <c r="A506" i="31"/>
  <c r="F498" i="31"/>
  <c r="E498" i="31"/>
  <c r="D498" i="31"/>
  <c r="B498" i="31" s="1"/>
  <c r="D499" i="31" s="1"/>
  <c r="D500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 s="1"/>
  <c r="B439" i="31" s="1"/>
  <c r="C438" i="31"/>
  <c r="C432" i="31"/>
  <c r="C431" i="31"/>
  <c r="C425" i="3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A361" i="31"/>
  <c r="F353" i="31"/>
  <c r="D353" i="31" s="1"/>
  <c r="B353" i="31" s="1"/>
  <c r="E353" i="3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C282" i="31"/>
  <c r="C278" i="31"/>
  <c r="D285" i="31" s="1"/>
  <c r="D286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 s="1"/>
  <c r="B200" i="31" s="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D117" i="31"/>
  <c r="D118" i="31" s="1"/>
  <c r="C115" i="31"/>
  <c r="A106" i="31"/>
  <c r="F99" i="31"/>
  <c r="E99" i="31"/>
  <c r="D99" i="31" s="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C191" i="25"/>
  <c r="D194" i="25" s="1"/>
  <c r="D186" i="25"/>
  <c r="D187" i="25" s="1"/>
  <c r="D178" i="25"/>
  <c r="D177" i="25"/>
  <c r="C165" i="25"/>
  <c r="D169" i="25" s="1"/>
  <c r="D170" i="25" s="1"/>
  <c r="C157" i="25"/>
  <c r="C156" i="25"/>
  <c r="C155" i="25"/>
  <c r="D149" i="25"/>
  <c r="D150" i="25" s="1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D63" i="25" s="1"/>
  <c r="D64" i="25" s="1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D543" i="33" s="1"/>
  <c r="B543" i="33" s="1"/>
  <c r="C542" i="33"/>
  <c r="A537" i="33"/>
  <c r="F532" i="33"/>
  <c r="D532" i="33" s="1"/>
  <c r="B532" i="33" s="1"/>
  <c r="E532" i="33"/>
  <c r="C530" i="33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C415" i="33"/>
  <c r="C411" i="33"/>
  <c r="D417" i="33" s="1"/>
  <c r="D418" i="33" s="1"/>
  <c r="C405" i="33"/>
  <c r="D406" i="33" s="1"/>
  <c r="D407" i="33" s="1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D313" i="33" s="1"/>
  <c r="B313" i="33" s="1"/>
  <c r="E313" i="33"/>
  <c r="C304" i="33"/>
  <c r="C302" i="33"/>
  <c r="C297" i="33"/>
  <c r="C295" i="33"/>
  <c r="C294" i="33"/>
  <c r="C291" i="33"/>
  <c r="C282" i="33"/>
  <c r="C278" i="33"/>
  <c r="A269" i="33"/>
  <c r="F261" i="33"/>
  <c r="D261" i="33" s="1"/>
  <c r="B261" i="33" s="1"/>
  <c r="E261" i="33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D200" i="33" s="1"/>
  <c r="B200" i="33" s="1"/>
  <c r="E200" i="33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E532" i="43"/>
  <c r="C530" i="43"/>
  <c r="C528" i="43"/>
  <c r="A517" i="43"/>
  <c r="F512" i="43"/>
  <c r="E512" i="43"/>
  <c r="D512" i="43" s="1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C490" i="43"/>
  <c r="D493" i="43" s="1"/>
  <c r="D494" i="43" s="1"/>
  <c r="A484" i="43"/>
  <c r="F476" i="43"/>
  <c r="E476" i="43"/>
  <c r="D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D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8" i="43"/>
  <c r="A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D118" i="37" s="1"/>
  <c r="D119" i="37" s="1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D533" i="36" s="1"/>
  <c r="D534" i="36" s="1"/>
  <c r="B161" i="29" s="1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D406" i="36" s="1"/>
  <c r="D407" i="36" s="1"/>
  <c r="A394" i="36"/>
  <c r="B386" i="36"/>
  <c r="C381" i="36"/>
  <c r="C378" i="36"/>
  <c r="C371" i="36"/>
  <c r="C369" i="36"/>
  <c r="C368" i="36"/>
  <c r="A361" i="36"/>
  <c r="B353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C220" i="36"/>
  <c r="D222" i="36" s="1"/>
  <c r="D223" i="36" s="1"/>
  <c r="C219" i="36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498" i="33" l="1"/>
  <c r="B498" i="33" s="1"/>
  <c r="D499" i="33" s="1"/>
  <c r="D386" i="33"/>
  <c r="B386" i="33" s="1"/>
  <c r="D387" i="33" s="1"/>
  <c r="D99" i="43"/>
  <c r="D285" i="43"/>
  <c r="D286" i="43" s="1"/>
  <c r="D353" i="43"/>
  <c r="B353" i="43" s="1"/>
  <c r="D439" i="43"/>
  <c r="B439" i="43" s="1"/>
  <c r="D99" i="33"/>
  <c r="B99" i="33" s="1"/>
  <c r="D139" i="33"/>
  <c r="D140" i="33" s="1"/>
  <c r="D544" i="33"/>
  <c r="D133" i="25"/>
  <c r="D134" i="25" s="1"/>
  <c r="D161" i="25"/>
  <c r="D162" i="25" s="1"/>
  <c r="D201" i="31"/>
  <c r="D202" i="31" s="1"/>
  <c r="D373" i="31"/>
  <c r="D374" i="31" s="1"/>
  <c r="D532" i="31"/>
  <c r="B532" i="31" s="1"/>
  <c r="D543" i="31"/>
  <c r="B543" i="31" s="1"/>
  <c r="D84" i="25"/>
  <c r="D85" i="25" s="1"/>
  <c r="D197" i="25"/>
  <c r="D139" i="31"/>
  <c r="D140" i="31" s="1"/>
  <c r="D153" i="31"/>
  <c r="B153" i="31" s="1"/>
  <c r="D222" i="31"/>
  <c r="D223" i="31" s="1"/>
  <c r="D426" i="31"/>
  <c r="D427" i="31" s="1"/>
  <c r="D161" i="32"/>
  <c r="D162" i="32" s="1"/>
  <c r="D387" i="36"/>
  <c r="D41" i="33"/>
  <c r="B41" i="33" s="1"/>
  <c r="D42" i="33" s="1"/>
  <c r="D84" i="33"/>
  <c r="D201" i="33"/>
  <c r="D202" i="33" s="1"/>
  <c r="D426" i="33"/>
  <c r="D427" i="33" s="1"/>
  <c r="D373" i="36"/>
  <c r="D374" i="36" s="1"/>
  <c r="D41" i="43"/>
  <c r="D200" i="43"/>
  <c r="D262" i="33"/>
  <c r="D533" i="33"/>
  <c r="D534" i="33" s="1"/>
  <c r="B163" i="29" s="1"/>
  <c r="D154" i="31"/>
  <c r="D102" i="32"/>
  <c r="D103" i="32" s="1"/>
  <c r="D149" i="32"/>
  <c r="D150" i="32" s="1"/>
  <c r="D149" i="35"/>
  <c r="D150" i="35" s="1"/>
  <c r="D133" i="35"/>
  <c r="D134" i="35" s="1"/>
  <c r="D118" i="35"/>
  <c r="D119" i="35" s="1"/>
  <c r="D102" i="35"/>
  <c r="D103" i="35" s="1"/>
  <c r="D84" i="35"/>
  <c r="D85" i="35" s="1"/>
  <c r="D63" i="35"/>
  <c r="D64" i="35" s="1"/>
  <c r="D426" i="43"/>
  <c r="D427" i="43" s="1"/>
  <c r="D244" i="43"/>
  <c r="D245" i="43" s="1"/>
  <c r="D222" i="43"/>
  <c r="D223" i="43" s="1"/>
  <c r="D139" i="43"/>
  <c r="D140" i="43" s="1"/>
  <c r="D544" i="36"/>
  <c r="D545" i="36" s="1"/>
  <c r="B170" i="29" s="1"/>
  <c r="D161" i="37"/>
  <c r="D162" i="37" s="1"/>
  <c r="D149" i="37"/>
  <c r="D150" i="37" s="1"/>
  <c r="D133" i="37"/>
  <c r="D134" i="37" s="1"/>
  <c r="D102" i="37"/>
  <c r="D103" i="37" s="1"/>
  <c r="D63" i="37"/>
  <c r="D64" i="37" s="1"/>
  <c r="D477" i="36"/>
  <c r="D478" i="36" s="1"/>
  <c r="D440" i="36"/>
  <c r="D441" i="36" s="1"/>
  <c r="D502" i="43"/>
  <c r="D503" i="43" s="1"/>
  <c r="B143" i="29" s="1"/>
  <c r="D500" i="43"/>
  <c r="D532" i="43"/>
  <c r="B532" i="43" s="1"/>
  <c r="D533" i="43" s="1"/>
  <c r="D534" i="43" s="1"/>
  <c r="B162" i="29" s="1"/>
  <c r="D543" i="43"/>
  <c r="B543" i="43" s="1"/>
  <c r="D544" i="43" s="1"/>
  <c r="D386" i="43"/>
  <c r="B386" i="43" s="1"/>
  <c r="D387" i="43" s="1"/>
  <c r="D201" i="43"/>
  <c r="D202" i="43" s="1"/>
  <c r="D153" i="43"/>
  <c r="D154" i="43" s="1"/>
  <c r="D426" i="36"/>
  <c r="D427" i="36" s="1"/>
  <c r="D390" i="36"/>
  <c r="D391" i="36" s="1"/>
  <c r="B115" i="29" s="1"/>
  <c r="D354" i="36"/>
  <c r="D355" i="36" s="1"/>
  <c r="D314" i="36"/>
  <c r="D317" i="36" s="1"/>
  <c r="D318" i="36" s="1"/>
  <c r="B97" i="29" s="1"/>
  <c r="D201" i="36"/>
  <c r="D202" i="36" s="1"/>
  <c r="D154" i="36"/>
  <c r="D155" i="36" s="1"/>
  <c r="D100" i="36"/>
  <c r="D101" i="36" s="1"/>
  <c r="D84" i="36"/>
  <c r="D85" i="36" s="1"/>
  <c r="D42" i="36"/>
  <c r="D43" i="36" s="1"/>
  <c r="D45" i="31"/>
  <c r="D46" i="31" s="1"/>
  <c r="B55" i="29" s="1"/>
  <c r="D43" i="31"/>
  <c r="D195" i="35"/>
  <c r="D480" i="36"/>
  <c r="D481" i="36" s="1"/>
  <c r="B133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54" i="43"/>
  <c r="D388" i="36"/>
  <c r="D195" i="37"/>
  <c r="D262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D314" i="43" s="1"/>
  <c r="D373" i="43"/>
  <c r="D374" i="43" s="1"/>
  <c r="D154" i="33"/>
  <c r="D244" i="33"/>
  <c r="D245" i="33" s="1"/>
  <c r="D285" i="33"/>
  <c r="D286" i="33" s="1"/>
  <c r="D353" i="33"/>
  <c r="B353" i="33" s="1"/>
  <c r="D354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118" i="25"/>
  <c r="D119" i="25" s="1"/>
  <c r="D477" i="31"/>
  <c r="D265" i="33" l="1"/>
  <c r="D266" i="33" s="1"/>
  <c r="B90" i="29" s="1"/>
  <c r="D547" i="33"/>
  <c r="B45" i="29" s="1"/>
  <c r="D204" i="43"/>
  <c r="D205" i="43" s="1"/>
  <c r="B80" i="29" s="1"/>
  <c r="D155" i="43"/>
  <c r="D157" i="43"/>
  <c r="D158" i="43" s="1"/>
  <c r="B71" i="29" s="1"/>
  <c r="D547" i="43"/>
  <c r="B44" i="29" s="1"/>
  <c r="D443" i="36"/>
  <c r="D444" i="36" s="1"/>
  <c r="B124" i="29" s="1"/>
  <c r="D357" i="36"/>
  <c r="D358" i="36" s="1"/>
  <c r="B106" i="29" s="1"/>
  <c r="D315" i="36"/>
  <c r="D204" i="36"/>
  <c r="D205" i="36" s="1"/>
  <c r="B79" i="29" s="1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<sst xmlns="http://schemas.openxmlformats.org/spreadsheetml/2006/main" count="3971" uniqueCount="446">
  <si>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</si>
  <si>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</si>
  <si>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</si>
  <si>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</si>
  <si>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</si>
  <si>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</si>
  <si>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</si>
  <si>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</si>
  <si>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</si>
  <si>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</si>
  <si>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</si>
  <si>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</si>
  <si>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</si>
  <si>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</si>
  <si>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</si>
  <si>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</si>
  <si>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</si>
  <si>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</si>
  <si>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</si>
  <si>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</si>
  <si>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</si>
  <si>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</si>
  <si>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</si>
  <si>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</si>
  <si>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</si>
  <si>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</si>
  <si>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</si>
  <si>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</si>
  <si>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</si>
  <si>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</si>
  <si>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</si>
  <si>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</si>
  <si>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</si>
  <si>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</si>
  <si>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</si>
  <si>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</si>
  <si>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</si>
  <si>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</si>
  <si>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</si>
  <si>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</si>
  <si>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</si>
  <si>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</si>
  <si>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</si>
  <si>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</si>
  <si>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</si>
  <si>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</si>
  <si>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</si>
  <si>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</si>
  <si>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</si>
  <si>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</si>
  <si>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</si>
  <si>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</si>
  <si>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</si>
  <si>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</si>
  <si>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</si>
  <si>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</si>
  <si>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</si>
  <si>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</si>
  <si>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</si>
  <si>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</si>
  <si>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</si>
  <si>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</si>
  <si>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</si>
  <si>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</si>
  <si>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</si>
  <si>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</si>
  <si>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</si>
  <si>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</si>
  <si>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</si>
  <si>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</si>
  <si>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</si>
  <si>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</si>
  <si>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</si>
  <si>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</si>
  <si>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</si>
  <si>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</si>
  <si>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</si>
  <si>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</si>
  <si>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</si>
  <si>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</si>
  <si>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</si>
  <si>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</si>
  <si>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</si>
  <si>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</si>
  <si>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</si>
  <si>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</si>
  <si>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</si>
  <si>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</si>
  <si>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</si>
  <si>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</si>
  <si>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</si>
  <si>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</si>
  <si>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</si>
  <si>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</si>
  <si>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</si>
  <si>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</si>
  <si>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</si>
  <si>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</si>
  <si>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</si>
  <si>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</si>
  <si>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</si>
  <si>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</si>
  <si>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</si>
  <si>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</si>
  <si>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</si>
  <si>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</si>
  <si>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</si>
  <si>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</si>
  <si>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</si>
  <si>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</si>
  <si>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</si>
  <si>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</si>
  <si>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</si>
  <si>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</si>
  <si>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</si>
  <si>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</si>
  <si>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</si>
  <si>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</si>
  <si>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</si>
  <si>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</si>
  <si>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</si>
  <si>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</si>
  <si>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</si>
  <si>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</si>
  <si>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</si>
  <si>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</si>
  <si>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</si>
  <si>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</si>
  <si>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</si>
  <si>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</si>
  <si>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</si>
  <si>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</si>
  <si>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</si>
  <si>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</si>
  <si>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</si>
  <si>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</si>
  <si>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</si>
  <si>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</si>
  <si>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</si>
  <si>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</si>
  <si>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</si>
  <si>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</si>
  <si>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</si>
  <si>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</si>
  <si>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</si>
  <si>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</si>
  <si>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</si>
  <si>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</si>
  <si>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</si>
  <si>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</si>
  <si>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</si>
  <si>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</si>
  <si>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</si>
  <si>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</si>
  <si>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</si>
  <si>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</si>
  <si>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</si>
  <si>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</si>
  <si>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</si>
  <si>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</si>
  <si>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</si>
  <si>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</si>
  <si>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</si>
  <si>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</si>
  <si>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</si>
  <si>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</si>
  <si>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</si>
  <si>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</si>
  <si>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</si>
  <si>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</si>
  <si>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</si>
  <si>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</si>
  <si>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</si>
  <si>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</si>
  <si>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</si>
  <si>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</si>
  <si>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</si>
  <si>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</si>
  <si>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</si>
  <si>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</si>
  <si>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</si>
  <si>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</si>
  <si>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</si>
  <si>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</si>
  <si>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</si>
  <si>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</si>
  <si>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</si>
  <si>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</si>
  <si>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</si>
  <si>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</si>
  <si>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</si>
  <si>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</si>
  <si>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</si>
  <si>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</si>
  <si>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</si>
  <si>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</si>
  <si>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</si>
  <si>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</si>
  <si>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</si>
  <si>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</si>
  <si>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</si>
  <si>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</si>
  <si>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</si>
  <si>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</si>
  <si>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</si>
  <si>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</si>
  <si>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</si>
  <si>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</si>
  <si>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</si>
  <si>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</si>
  <si>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</si>
  <si>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</si>
  <si>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</si>
  <si>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</si>
  <si>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</si>
  <si>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</si>
  <si>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</si>
  <si>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</si>
  <si>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</si>
  <si>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</si>
  <si>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</si>
  <si>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</si>
  <si>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</si>
  <si>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</si>
  <si>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</si>
  <si>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</si>
  <si>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</si>
  <si>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</si>
  <si>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</si>
  <si>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</si>
  <si>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</si>
  <si>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</si>
  <si>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</si>
  <si>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</si>
  <si>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</si>
  <si>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</si>
  <si>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</si>
  <si>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</si>
  <si>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</si>
  <si>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</si>
  <si>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</si>
  <si>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</si>
  <si>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</si>
  <si>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</si>
  <si>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</si>
  <si>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</si>
  <si>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</si>
  <si>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</si>
  <si>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</si>
  <si>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</si>
  <si>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</si>
  <si>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</si>
  <si>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</si>
  <si>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</si>
  <si>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</si>
  <si>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</si>
  <si>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</si>
  <si>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</si>
  <si>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</si>
  <si>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</si>
  <si>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</si>
  <si>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</si>
  <si>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</si>
  <si>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</si>
  <si>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</si>
  <si>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</si>
  <si>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</si>
  <si>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</si>
  <si>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</si>
  <si>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</si>
  <si>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</si>
  <si>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</si>
  <si>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</si>
  <si>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</si>
  <si>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</si>
  <si>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</si>
  <si>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</si>
  <si>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</si>
  <si>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</si>
  <si>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</si>
  <si>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</si>
  <si>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</si>
  <si>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</si>
  <si>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</si>
  <si>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</si>
  <si>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</si>
  <si>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</si>
  <si>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</si>
  <si>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</si>
  <si>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</si>
  <si>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</si>
  <si>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</si>
  <si>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</si>
  <si>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</si>
  <si>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</si>
  <si>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</si>
  <si>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</si>
  <si>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</si>
  <si>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</si>
  <si>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</si>
  <si>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</si>
  <si>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</si>
  <si>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</si>
  <si>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</si>
  <si>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</si>
  <si>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</si>
  <si>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</si>
  <si>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</si>
  <si>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</si>
  <si>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</si>
  <si>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</si>
  <si>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</si>
  <si>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</si>
  <si>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</si>
  <si>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</si>
  <si>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</si>
  <si>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</si>
  <si>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</si>
  <si>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</si>
  <si>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</si>
  <si>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</si>
  <si>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</si>
  <si>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</si>
  <si>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</si>
  <si>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</si>
  <si>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</si>
  <si>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</si>
  <si>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</si>
  <si>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</si>
  <si>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</si>
  <si>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</si>
  <si>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</si>
  <si>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</si>
  <si>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</si>
  <si>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</si>
  <si>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</si>
  <si>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</si>
  <si>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</si>
  <si>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</si>
  <si>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</si>
  <si>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</si>
  <si>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</si>
  <si>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</si>
  <si>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</si>
  <si>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</si>
  <si>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</si>
  <si>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</si>
  <si>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</si>
  <si>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</si>
  <si>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</si>
  <si>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</si>
  <si>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</si>
  <si>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</si>
  <si>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</si>
  <si>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</si>
  <si>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</si>
  <si>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</si>
  <si>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</si>
  <si>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</si>
  <si>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</si>
  <si>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</si>
  <si>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</si>
  <si>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</si>
  <si>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</si>
  <si>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</si>
  <si>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</si>
  <si>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</si>
  <si>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</si>
  <si>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</si>
  <si>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</si>
  <si>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</si>
  <si>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</si>
  <si>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</si>
  <si>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</si>
  <si>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</si>
  <si>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</si>
  <si>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</si>
  <si>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</si>
  <si>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</si>
  <si>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</si>
  <si>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</si>
  <si>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</si>
  <si>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</si>
  <si>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</si>
  <si>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</si>
  <si>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</si>
  <si>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</si>
  <si>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</si>
  <si>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</si>
  <si>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</si>
  <si>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</si>
  <si>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</si>
  <si>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</si>
  <si>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</si>
  <si>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</si>
  <si>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</si>
  <si>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</si>
  <si>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</si>
  <si>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</si>
  <si>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</si>
  <si>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</si>
  <si>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</si>
  <si>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</si>
  <si>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</si>
  <si>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</si>
  <si>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</si>
  <si>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</si>
  <si>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</si>
  <si>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EL MANAR</t>
  </si>
  <si>
    <t>M Souheil DRAOUI</t>
  </si>
  <si>
    <t>L'autocontrôle du nettoyage n'était pas quotidien.</t>
  </si>
  <si>
    <t>Utilisation d'insecticide sous pression. Veuillez interdire l'utilisation de ces produits.</t>
  </si>
  <si>
    <t>Présence de 13 boites de chamia "chehrazad" dont la DLC était dépassé depuis 15/03/18 et 26/04/18.</t>
  </si>
  <si>
    <t>Renforcer le suivi et le contrôle des DLC des produits.</t>
  </si>
  <si>
    <t>Renforcer le nettoyage au niveau meuble surgelés.</t>
  </si>
  <si>
    <t>Présence de raticide mis directement au sol sous les linéaires. Veuillez demander au prestataire de placer ces produits à l'intérieur des portes appâts.</t>
  </si>
  <si>
    <t>Les morceaux de potirons et les dattes préemballés et exposés n'étaient pas identifiés. Assurer l'étiquetage.</t>
  </si>
  <si>
    <t>Présence d'espace sous la petite porte à coté de la porte de réception. Installer une jointure pour une étanchéité satisfaisante.</t>
  </si>
  <si>
    <t>Hygrométrie 45% &lt; 65%, correct.</t>
  </si>
  <si>
    <t>Veuillez réparer le meuble pour assurer une température adéquate pour ces produits (-18°C).</t>
  </si>
  <si>
    <t>Meuble des produits surgelés:
T° affichée: -7°C
T° mesurée: -4°C</t>
  </si>
  <si>
    <t>La pédale de la poubelle du rayon fleg était rompue.</t>
  </si>
  <si>
    <t>Utilisation du thermomètre de la réception.</t>
  </si>
  <si>
    <t>Renforcer le nettoyage au niveau meuble des produits surgelés.</t>
  </si>
  <si>
    <t>Présence de traces de rouille au niveau des grooms et vices des portes du meuble surgelés.</t>
  </si>
  <si>
    <t>Taux de réalisation du plan d'action précédent</t>
  </si>
  <si>
    <t>Le Directeur du magasin</t>
  </si>
  <si>
    <t>Présence de certains mini boudin de préparation alimentaire (pizza max et pizzaiolo) et d'aliments pour animaux dont les DF, DLC et N°Lot étaient illisibles. Veuillez avertir les fournisseur sur cet écart.
Présence d'un sachet de saucisson de dinde à l'ail sous vide dont le contenu était altéré. Veuillez renforcer le tri.</t>
  </si>
  <si>
    <t>Les dernières analyses corpo étaient effectuées le 19/06/17.</t>
  </si>
  <si>
    <t>La température des produits (yaourts et fromage) au niveau du meuble d'exposition était de 11°C. Les produits doivent avoir une température inférieur à 4°C.</t>
  </si>
  <si>
    <t>Présence de déchets de légumes au sol du rayon et sous le présentoir.</t>
  </si>
  <si>
    <t>Renforcer le nettoyage sous le présentoir.</t>
  </si>
  <si>
    <t>4 paquets de jus « Fruzzy, Délice » étaient périmés depuis le 14/06/18.</t>
  </si>
  <si>
    <t>Accorder plus d'attention au contrôle des dates limites des produits.</t>
  </si>
  <si>
    <t>Renforcer le nettoyage du linéaire des pâtes et semoules.</t>
  </si>
  <si>
    <t>Manque de propreté des meubles des glaces et de yaourts et fromages.</t>
  </si>
  <si>
    <t>Illisibilité des DF et DLC sur un boudin de salami régalino, El Mazraa.</t>
  </si>
  <si>
    <t>Absence des DF et DLC pour deux unités de glace « Paname ».</t>
  </si>
  <si>
    <t>Fournir un thermomètre pour le rayon PLS.</t>
  </si>
  <si>
    <t>M Dhia Mechlaoui</t>
  </si>
  <si>
    <t>Le directeur magasin et le gestionnaire du stock</t>
  </si>
  <si>
    <t>43%, correct.</t>
  </si>
  <si>
    <t>PLS surgelé: le meuble était endommagé, l’ouverture et la fermeture est difficile.</t>
  </si>
  <si>
    <t>Procéder à la réparation.</t>
  </si>
  <si>
    <t>CF négative PLS: présence de givre au niveau du rideau lanière</t>
  </si>
  <si>
    <t>La qualité et la fraîcheur des oignons exposés étaient insatisfaisantes.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</si>
</sst>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sz val="11"/>
      <color theme="0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0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5" fillId="2" borderId="0" xfId="0" applyFont="1" applyFill="1"/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1</c:v>
                </c:pt>
                <c:pt idx="2">
                  <c:v>7.6923076923076927E-2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06682368"/>
        <c:axId val="1706688352"/>
      </c:barChart>
      <c:catAx>
        <c:axId val="170668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6688352"/>
        <c:crosses val="autoZero"/>
        <c:auto val="1"/>
        <c:lblAlgn val="ctr"/>
        <c:lblOffset val="100"/>
        <c:noMultiLvlLbl val="0"/>
      </c:catAx>
      <c:valAx>
        <c:axId val="1706688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0668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8195024"/>
        <c:axId val="1908202640"/>
      </c:barChart>
      <c:catAx>
        <c:axId val="190819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202640"/>
        <c:crosses val="autoZero"/>
        <c:auto val="1"/>
        <c:lblAlgn val="ctr"/>
        <c:lblOffset val="100"/>
        <c:noMultiLvlLbl val="0"/>
      </c:catAx>
      <c:valAx>
        <c:axId val="1908202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819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0.14285714285714285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8187952"/>
        <c:axId val="1908195568"/>
      </c:barChart>
      <c:catAx>
        <c:axId val="1908187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195568"/>
        <c:crosses val="autoZero"/>
        <c:auto val="1"/>
        <c:lblAlgn val="ctr"/>
        <c:lblOffset val="100"/>
        <c:noMultiLvlLbl val="0"/>
      </c:catAx>
      <c:valAx>
        <c:axId val="1908195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8187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8199376"/>
        <c:axId val="1908897008"/>
      </c:barChart>
      <c:catAx>
        <c:axId val="190819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897008"/>
        <c:crosses val="autoZero"/>
        <c:auto val="1"/>
        <c:lblAlgn val="ctr"/>
        <c:lblOffset val="100"/>
        <c:noMultiLvlLbl val="0"/>
      </c:catAx>
      <c:valAx>
        <c:axId val="1908897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819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8896464"/>
        <c:axId val="1908891568"/>
      </c:barChart>
      <c:catAx>
        <c:axId val="1908896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891568"/>
        <c:crosses val="autoZero"/>
        <c:auto val="1"/>
        <c:lblAlgn val="ctr"/>
        <c:lblOffset val="100"/>
        <c:noMultiLvlLbl val="0"/>
      </c:catAx>
      <c:valAx>
        <c:axId val="1908891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889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8894288"/>
        <c:axId val="1908905168"/>
      </c:barChart>
      <c:catAx>
        <c:axId val="190889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905168"/>
        <c:crosses val="autoZero"/>
        <c:auto val="1"/>
        <c:lblAlgn val="ctr"/>
        <c:lblOffset val="100"/>
        <c:noMultiLvlLbl val="0"/>
      </c:catAx>
      <c:valAx>
        <c:axId val="1908905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889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0.85106382978723405</c:v>
                </c:pt>
                <c:pt idx="1">
                  <c:v>0.96666666666666667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8904080"/>
        <c:axId val="1908905712"/>
      </c:barChart>
      <c:catAx>
        <c:axId val="190890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905712"/>
        <c:crosses val="autoZero"/>
        <c:auto val="1"/>
        <c:lblAlgn val="ctr"/>
        <c:lblOffset val="100"/>
        <c:noMultiLvlLbl val="0"/>
      </c:catAx>
      <c:valAx>
        <c:axId val="1908905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890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0.88181818181818183</c:v>
                </c:pt>
                <c:pt idx="1">
                  <c:v>0.88532110091743121</c:v>
                </c:pt>
                <c:pt idx="2">
                  <c:v>1.9396551724137932E-2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8894832"/>
        <c:axId val="1908904624"/>
      </c:barChart>
      <c:catAx>
        <c:axId val="1908894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904624"/>
        <c:crosses val="autoZero"/>
        <c:auto val="1"/>
        <c:lblAlgn val="ctr"/>
        <c:lblOffset val="100"/>
        <c:noMultiLvlLbl val="0"/>
      </c:catAx>
      <c:valAx>
        <c:axId val="1908904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8894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0.86644100580270789</c:v>
                </c:pt>
                <c:pt idx="1">
                  <c:v>0.92599388379204894</c:v>
                </c:pt>
                <c:pt idx="2">
                  <c:v>9.6982758620689658E-3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908891024"/>
        <c:axId val="1908892112"/>
        <c:extLst xmlns:c16r2="http://schemas.microsoft.com/office/drawing/2015/06/chart"/>
      </c:barChart>
      <c:catAx>
        <c:axId val="19088910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892112"/>
        <c:crosses val="autoZero"/>
        <c:auto val="1"/>
        <c:lblAlgn val="ctr"/>
        <c:lblOffset val="100"/>
        <c:noMultiLvlLbl val="0"/>
      </c:catAx>
      <c:valAx>
        <c:axId val="190889211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891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0.46875</c:v>
                </c:pt>
                <c:pt idx="1">
                  <c:v>0.83854166666666674</c:v>
                </c:pt>
                <c:pt idx="2">
                  <c:v>0.35416666666666669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908902992"/>
        <c:axId val="1908901904"/>
        <c:extLst xmlns:c16r2="http://schemas.microsoft.com/office/drawing/2015/06/chart"/>
      </c:barChart>
      <c:catAx>
        <c:axId val="190890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901904"/>
        <c:crosses val="autoZero"/>
        <c:auto val="1"/>
        <c:lblAlgn val="ctr"/>
        <c:lblOffset val="100"/>
        <c:noMultiLvlLbl val="0"/>
      </c:catAx>
      <c:valAx>
        <c:axId val="1908901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90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06679104"/>
        <c:axId val="1706680192"/>
      </c:barChart>
      <c:catAx>
        <c:axId val="1706679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6680192"/>
        <c:crosses val="autoZero"/>
        <c:auto val="1"/>
        <c:lblAlgn val="ctr"/>
        <c:lblOffset val="100"/>
        <c:noMultiLvlLbl val="0"/>
      </c:catAx>
      <c:valAx>
        <c:axId val="1706680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06679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706683456"/>
        <c:axId val="1706687264"/>
      </c:barChart>
      <c:catAx>
        <c:axId val="170668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06687264"/>
        <c:crosses val="autoZero"/>
        <c:auto val="1"/>
        <c:lblAlgn val="ctr"/>
        <c:lblOffset val="100"/>
        <c:noMultiLvlLbl val="0"/>
      </c:catAx>
      <c:valAx>
        <c:axId val="1706687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706683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240208"/>
        <c:axId val="1621245648"/>
      </c:barChart>
      <c:catAx>
        <c:axId val="162124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245648"/>
        <c:crosses val="autoZero"/>
        <c:auto val="1"/>
        <c:lblAlgn val="ctr"/>
        <c:lblOffset val="100"/>
        <c:noMultiLvlLbl val="0"/>
      </c:catAx>
      <c:valAx>
        <c:axId val="162124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240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8194480"/>
        <c:axId val="1908202096"/>
      </c:barChart>
      <c:catAx>
        <c:axId val="190819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202096"/>
        <c:crosses val="autoZero"/>
        <c:auto val="1"/>
        <c:lblAlgn val="ctr"/>
        <c:lblOffset val="100"/>
        <c:noMultiLvlLbl val="0"/>
      </c:catAx>
      <c:valAx>
        <c:axId val="1908202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819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8190128"/>
        <c:axId val="1908190672"/>
      </c:barChart>
      <c:catAx>
        <c:axId val="190819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190672"/>
        <c:crosses val="autoZero"/>
        <c:auto val="1"/>
        <c:lblAlgn val="ctr"/>
        <c:lblOffset val="100"/>
        <c:noMultiLvlLbl val="0"/>
      </c:catAx>
      <c:valAx>
        <c:axId val="1908190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8190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0.93478260869565222</c:v>
                </c:pt>
                <c:pt idx="2">
                  <c:v>2.6315789473684209E-2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8201008"/>
        <c:axId val="1908189040"/>
      </c:barChart>
      <c:catAx>
        <c:axId val="190820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189040"/>
        <c:crosses val="autoZero"/>
        <c:auto val="1"/>
        <c:lblAlgn val="ctr"/>
        <c:lblOffset val="100"/>
        <c:noMultiLvlLbl val="0"/>
      </c:catAx>
      <c:valAx>
        <c:axId val="1908189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820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0.58333333333333337</c:v>
                </c:pt>
                <c:pt idx="1">
                  <c:v>0.55555555555555558</c:v>
                </c:pt>
                <c:pt idx="2">
                  <c:v>4.1666666666666664E-2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8197744"/>
        <c:axId val="1908191216"/>
      </c:barChart>
      <c:catAx>
        <c:axId val="1908197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191216"/>
        <c:crosses val="autoZero"/>
        <c:auto val="1"/>
        <c:lblAlgn val="ctr"/>
        <c:lblOffset val="100"/>
        <c:noMultiLvlLbl val="0"/>
      </c:catAx>
      <c:valAx>
        <c:axId val="1908191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8197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0.93103448275862066</c:v>
                </c:pt>
                <c:pt idx="1">
                  <c:v>0.89655172413793105</c:v>
                </c:pt>
                <c:pt idx="2">
                  <c:v>2.5000000000000001E-2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908191760"/>
        <c:axId val="1908198288"/>
      </c:barChart>
      <c:catAx>
        <c:axId val="1908191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908198288"/>
        <c:crosses val="autoZero"/>
        <c:auto val="1"/>
        <c:lblAlgn val="ctr"/>
        <c:lblOffset val="100"/>
        <c:noMultiLvlLbl val="0"/>
      </c:catAx>
      <c:valAx>
        <c:axId val="1908198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908191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="90" zoomScaleSheetLayoutView="9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4" t="s">
        <v>407</v>
      </c>
      <c r="B18" s="314"/>
      <c r="C18" s="314"/>
      <c r="D18" s="315" t="s">
        <v>408</v>
      </c>
      <c r="E18" s="315"/>
      <c r="F18" s="315"/>
      <c r="G18" s="315"/>
      <c r="H18" s="315"/>
      <c r="I18" s="315"/>
      <c r="J18" s="315"/>
      <c r="K18" s="315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6" t="s">
        <v>324</v>
      </c>
      <c r="B21" s="316"/>
      <c r="C21" s="316"/>
      <c r="D21" s="316"/>
      <c r="E21" s="316"/>
      <c r="F21" s="316"/>
      <c r="G21" s="316"/>
      <c r="H21" s="316"/>
      <c r="I21" s="316"/>
      <c r="J21" s="316"/>
      <c r="K21" s="316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7" t="s">
        <v>326</v>
      </c>
      <c r="C23" s="317"/>
      <c r="D23" s="61"/>
      <c r="E23" s="61"/>
      <c r="F23" s="61"/>
      <c r="G23" s="61"/>
      <c r="H23" s="61"/>
      <c r="I23" s="61"/>
      <c r="J23" s="60" t="str">
        <f>D18</f>
        <v>EL MANAR</v>
      </c>
    </row>
    <row r="24" spans="1:11" ht="33" customHeight="1" x14ac:dyDescent="0.25">
      <c r="A24" s="242" t="s">
        <v>327</v>
      </c>
      <c r="B24" s="318">
        <f>AVERAGE('A1 Exploitation'!D549,'A1 Technique'!D199)</f>
        <v>0.86644100580270789</v>
      </c>
      <c r="C24" s="318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8">
        <f>AVERAGE('A2 Exploitation'!D549,'A2 Technique'!D199)</f>
        <v>0.92599388379204894</v>
      </c>
      <c r="C25" s="318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8">
        <f>AVERAGE('A3 Exploitation'!D549,'A3 Technique'!D199)</f>
        <v>9.6982758620689658E-3</v>
      </c>
      <c r="C26" s="318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8">
        <f>AVERAGE('A4 Exploitation'!D549,'A4 Technique'!D199)</f>
        <v>0</v>
      </c>
      <c r="C27" s="318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8"/>
      <c r="C28" s="318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8"/>
      <c r="C29" s="318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7" t="s">
        <v>333</v>
      </c>
      <c r="C33" s="317"/>
      <c r="D33" s="61"/>
      <c r="E33" s="61"/>
      <c r="F33" s="61"/>
      <c r="G33" s="61"/>
      <c r="H33" s="61"/>
      <c r="I33" s="61"/>
      <c r="J33" s="60" t="str">
        <f>D18</f>
        <v>EL MANAR</v>
      </c>
    </row>
    <row r="34" spans="1:10" ht="33" customHeight="1" x14ac:dyDescent="0.25">
      <c r="A34" s="242" t="s">
        <v>327</v>
      </c>
      <c r="B34" s="318">
        <f>'A1 Exploitation'!D549</f>
        <v>0.88181818181818183</v>
      </c>
      <c r="C34" s="318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8">
        <f>'A2 Exploitation'!D549</f>
        <v>0.88532110091743121</v>
      </c>
      <c r="C35" s="318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8">
        <f>'A3 Exploitation'!D549</f>
        <v>1.9396551724137932E-2</v>
      </c>
      <c r="C36" s="318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8">
        <f>'A4 Exploitation'!D549</f>
        <v>0</v>
      </c>
      <c r="C37" s="318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8"/>
      <c r="C38" s="318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8"/>
      <c r="C39" s="318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9" t="s">
        <v>334</v>
      </c>
      <c r="C42" s="319"/>
      <c r="D42" s="61"/>
      <c r="E42" s="61"/>
      <c r="F42" s="61"/>
      <c r="G42" s="61"/>
      <c r="H42" s="61"/>
      <c r="I42" s="61"/>
      <c r="J42" s="60" t="str">
        <f>D18</f>
        <v>EL MANAR</v>
      </c>
    </row>
    <row r="43" spans="1:10" ht="33" customHeight="1" x14ac:dyDescent="0.25">
      <c r="A43" s="242" t="s">
        <v>327</v>
      </c>
      <c r="B43" s="318">
        <f>AVERAGE('A1 Exploitation'!D547, 'A1 Technique'!D197)</f>
        <v>0.46875</v>
      </c>
      <c r="C43" s="318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8">
        <f>AVERAGE('A2 Exploitation'!D547, 'A2 Technique'!D197)</f>
        <v>0.83854166666666674</v>
      </c>
      <c r="C44" s="318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8">
        <f>AVERAGE('A3 Exploitation'!D547, 'A3 Technique'!D197)</f>
        <v>0.35416666666666669</v>
      </c>
      <c r="C45" s="318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8" t="e">
        <f>AVERAGE('A4 Exploitation'!D547, 'A4 Technique'!D197)</f>
        <v>#DIV/0!</v>
      </c>
      <c r="C46" s="318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8"/>
      <c r="C47" s="318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8"/>
      <c r="C48" s="318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7" t="s">
        <v>335</v>
      </c>
      <c r="C51" s="317"/>
      <c r="D51" s="61"/>
      <c r="E51" s="61"/>
      <c r="F51" s="61"/>
      <c r="G51" s="61"/>
      <c r="H51" s="61"/>
      <c r="I51" s="61"/>
      <c r="J51" s="60" t="str">
        <f>D18</f>
        <v>EL MANAR</v>
      </c>
    </row>
    <row r="52" spans="1:10" ht="33" customHeight="1" x14ac:dyDescent="0.25">
      <c r="A52" s="242" t="s">
        <v>327</v>
      </c>
      <c r="B52" s="320">
        <f>'A1 Exploitation'!D46</f>
        <v>0.96666666666666667</v>
      </c>
      <c r="C52" s="320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0">
        <f>'A2 Exploitation'!D46</f>
        <v>1</v>
      </c>
      <c r="C53" s="320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0">
        <f>'A3 Exploitation'!D46</f>
        <v>7.6923076923076927E-2</v>
      </c>
      <c r="C54" s="320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0">
        <f>'A4 Exploitation'!D46</f>
        <v>0</v>
      </c>
      <c r="C55" s="320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0"/>
      <c r="C56" s="320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0"/>
      <c r="C57" s="320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7" t="s">
        <v>336</v>
      </c>
      <c r="C60" s="317"/>
      <c r="D60" s="61"/>
      <c r="E60" s="61"/>
      <c r="F60" s="61"/>
      <c r="G60" s="61"/>
      <c r="H60" s="61"/>
      <c r="I60" s="61"/>
      <c r="J60" s="60" t="str">
        <f>D18</f>
        <v>EL MANAR</v>
      </c>
    </row>
    <row r="61" spans="1:10" ht="33" customHeight="1" x14ac:dyDescent="0.25">
      <c r="A61" s="242" t="s">
        <v>327</v>
      </c>
      <c r="B61" s="318" t="e">
        <f>'A1 Exploitation'!D103</f>
        <v>#DIV/0!</v>
      </c>
      <c r="C61" s="318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8" t="e">
        <f>'A2 Exploitation'!D103</f>
        <v>#DIV/0!</v>
      </c>
      <c r="C62" s="318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8">
        <f>'A3 Exploitation'!D103</f>
        <v>0</v>
      </c>
      <c r="C63" s="318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8">
        <f>'A4 Exploitation'!D103</f>
        <v>0</v>
      </c>
      <c r="C64" s="318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8" t="e">
        <f>#REF!</f>
        <v>#REF!</v>
      </c>
      <c r="C65" s="318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8" t="e">
        <f>#REF!</f>
        <v>#REF!</v>
      </c>
      <c r="C66" s="318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7" t="s">
        <v>337</v>
      </c>
      <c r="C69" s="317"/>
      <c r="D69" s="61"/>
      <c r="E69" s="61"/>
      <c r="F69" s="61"/>
      <c r="G69" s="61"/>
      <c r="H69" s="61"/>
      <c r="I69" s="61"/>
      <c r="J69" s="60" t="str">
        <f>D18</f>
        <v>EL MANAR</v>
      </c>
    </row>
    <row r="70" spans="1:10" ht="33" customHeight="1" x14ac:dyDescent="0.25">
      <c r="A70" s="242" t="s">
        <v>327</v>
      </c>
      <c r="B70" s="318" t="e">
        <f>'A1 Exploitation'!D158</f>
        <v>#DIV/0!</v>
      </c>
      <c r="C70" s="318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8" t="e">
        <f>'A2 Exploitation'!D158</f>
        <v>#DIV/0!</v>
      </c>
      <c r="C71" s="318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8">
        <f>'A3 Exploitation'!D158</f>
        <v>0</v>
      </c>
      <c r="C72" s="318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8">
        <f>'A4 Exploitation'!D158</f>
        <v>0</v>
      </c>
      <c r="C73" s="318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8"/>
      <c r="C74" s="318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8"/>
      <c r="C75" s="318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7" t="s">
        <v>338</v>
      </c>
      <c r="C78" s="317"/>
      <c r="D78" s="61"/>
      <c r="E78" s="61"/>
      <c r="F78" s="61"/>
      <c r="G78" s="61"/>
      <c r="H78" s="61"/>
      <c r="I78" s="61"/>
      <c r="J78" s="60" t="str">
        <f>D18</f>
        <v>EL MANAR</v>
      </c>
    </row>
    <row r="79" spans="1:10" ht="33" customHeight="1" x14ac:dyDescent="0.25">
      <c r="A79" s="242" t="s">
        <v>327</v>
      </c>
      <c r="B79" s="318" t="e">
        <f>'A1 Exploitation'!D205</f>
        <v>#DIV/0!</v>
      </c>
      <c r="C79" s="318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8" t="e">
        <f>'A2 Exploitation'!D205</f>
        <v>#DIV/0!</v>
      </c>
      <c r="C80" s="318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8">
        <f>'A3 Exploitation'!D205</f>
        <v>0</v>
      </c>
      <c r="C81" s="318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8">
        <f>'A4 Exploitation'!D205</f>
        <v>0</v>
      </c>
      <c r="C82" s="318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8"/>
      <c r="C83" s="318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8"/>
      <c r="C84" s="318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7" t="s">
        <v>339</v>
      </c>
      <c r="C87" s="317"/>
      <c r="D87" s="61"/>
      <c r="E87" s="61"/>
      <c r="F87" s="61"/>
      <c r="G87" s="61"/>
      <c r="H87" s="61"/>
      <c r="I87" s="61"/>
      <c r="J87" s="60" t="str">
        <f>D18</f>
        <v>EL MANAR</v>
      </c>
    </row>
    <row r="88" spans="1:10" ht="33" customHeight="1" x14ac:dyDescent="0.25">
      <c r="A88" s="242" t="s">
        <v>327</v>
      </c>
      <c r="B88" s="318" t="e">
        <f>'A1 Exploitation'!D266</f>
        <v>#DIV/0!</v>
      </c>
      <c r="C88" s="318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8" t="e">
        <f>'A2 Exploitation'!D266</f>
        <v>#DIV/0!</v>
      </c>
      <c r="C89" s="318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8">
        <f>'A3 Exploitation'!D266</f>
        <v>0</v>
      </c>
      <c r="C90" s="318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8">
        <f>'A4 Exploitation'!D266</f>
        <v>0</v>
      </c>
      <c r="C91" s="318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8"/>
      <c r="C92" s="318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8"/>
      <c r="C93" s="318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7" t="s">
        <v>340</v>
      </c>
      <c r="C96" s="317"/>
      <c r="D96" s="61"/>
      <c r="E96" s="61"/>
      <c r="F96" s="61"/>
      <c r="G96" s="61"/>
      <c r="H96" s="61"/>
      <c r="I96" s="61"/>
      <c r="J96" s="60" t="str">
        <f>D18</f>
        <v>EL MANAR</v>
      </c>
    </row>
    <row r="97" spans="1:10" ht="33" customHeight="1" x14ac:dyDescent="0.25">
      <c r="A97" s="242" t="s">
        <v>327</v>
      </c>
      <c r="B97" s="318" t="e">
        <f>'A1 Exploitation'!D318</f>
        <v>#DIV/0!</v>
      </c>
      <c r="C97" s="318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8" t="e">
        <f>'A2 Exploitation'!D318</f>
        <v>#DIV/0!</v>
      </c>
      <c r="C98" s="318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8">
        <f>'A3 Exploitation'!D318</f>
        <v>0</v>
      </c>
      <c r="C99" s="318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8">
        <f>'A4 Exploitation'!D318</f>
        <v>0</v>
      </c>
      <c r="C100" s="318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8"/>
      <c r="C101" s="318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8"/>
      <c r="C102" s="318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7" t="s">
        <v>341</v>
      </c>
      <c r="C105" s="317"/>
      <c r="D105" s="61"/>
      <c r="E105" s="61"/>
      <c r="F105" s="61"/>
      <c r="G105" s="61"/>
      <c r="H105" s="61"/>
      <c r="I105" s="61"/>
      <c r="J105" s="60" t="str">
        <f>D18</f>
        <v>EL MANAR</v>
      </c>
    </row>
    <row r="106" spans="1:10" ht="33" customHeight="1" x14ac:dyDescent="0.25">
      <c r="A106" s="242" t="s">
        <v>327</v>
      </c>
      <c r="B106" s="318">
        <f>'A1 Exploitation'!D358</f>
        <v>0.91666666666666663</v>
      </c>
      <c r="C106" s="318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8">
        <f>'A2 Exploitation'!D358</f>
        <v>0.93478260869565222</v>
      </c>
      <c r="C107" s="318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8">
        <f>'A3 Exploitation'!D358</f>
        <v>2.6315789473684209E-2</v>
      </c>
      <c r="C108" s="318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8">
        <f>'A4 Exploitation'!D358</f>
        <v>0</v>
      </c>
      <c r="C109" s="318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8"/>
      <c r="C110" s="318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8"/>
      <c r="C111" s="318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7" t="s">
        <v>342</v>
      </c>
      <c r="C114" s="317"/>
      <c r="D114" s="61"/>
      <c r="E114" s="61"/>
      <c r="F114" s="61"/>
      <c r="G114" s="61"/>
      <c r="H114" s="61"/>
      <c r="I114" s="61"/>
      <c r="J114" s="60" t="str">
        <f>D18</f>
        <v>EL MANAR</v>
      </c>
    </row>
    <row r="115" spans="1:10" ht="33" customHeight="1" x14ac:dyDescent="0.25">
      <c r="A115" s="242" t="s">
        <v>327</v>
      </c>
      <c r="B115" s="318">
        <f>'A1 Exploitation'!D391</f>
        <v>0.58333333333333337</v>
      </c>
      <c r="C115" s="318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8">
        <f>'A2 Exploitation'!D391</f>
        <v>0.55555555555555558</v>
      </c>
      <c r="C116" s="318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8">
        <f>'A3 Exploitation'!D391</f>
        <v>4.1666666666666664E-2</v>
      </c>
      <c r="C117" s="318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8">
        <f>'A4 Exploitation'!D391</f>
        <v>0</v>
      </c>
      <c r="C118" s="318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8"/>
      <c r="C119" s="318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8"/>
      <c r="C120" s="318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7" t="s">
        <v>343</v>
      </c>
      <c r="C123" s="317"/>
      <c r="D123" s="61"/>
      <c r="E123" s="61"/>
      <c r="F123" s="61"/>
      <c r="G123" s="61"/>
      <c r="H123" s="61"/>
      <c r="I123" s="61"/>
      <c r="J123" s="60" t="str">
        <f>D18</f>
        <v>EL MANAR</v>
      </c>
    </row>
    <row r="124" spans="1:10" ht="33" customHeight="1" x14ac:dyDescent="0.25">
      <c r="A124" s="242" t="s">
        <v>327</v>
      </c>
      <c r="B124" s="318">
        <f>'A1 Exploitation'!D444</f>
        <v>0.93103448275862066</v>
      </c>
      <c r="C124" s="318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8">
        <f>'A2 Exploitation'!D444</f>
        <v>0.89655172413793105</v>
      </c>
      <c r="C125" s="318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8">
        <f>'A3 Exploitation'!D444</f>
        <v>2.5000000000000001E-2</v>
      </c>
      <c r="C126" s="318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8">
        <f>'A4 Exploitation'!D444</f>
        <v>0</v>
      </c>
      <c r="C127" s="318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8"/>
      <c r="C128" s="318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8"/>
      <c r="C129" s="318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7" t="s">
        <v>344</v>
      </c>
      <c r="C132" s="317"/>
      <c r="D132" s="61"/>
      <c r="E132" s="61"/>
      <c r="F132" s="61"/>
      <c r="G132" s="61"/>
      <c r="H132" s="61"/>
      <c r="I132" s="61"/>
      <c r="J132" s="60" t="str">
        <f>D18</f>
        <v>EL MANAR</v>
      </c>
    </row>
    <row r="133" spans="1:10" ht="33" customHeight="1" x14ac:dyDescent="0.25">
      <c r="A133" s="242" t="s">
        <v>327</v>
      </c>
      <c r="B133" s="318" t="e">
        <f>'A1 Exploitation'!D481</f>
        <v>#DIV/0!</v>
      </c>
      <c r="C133" s="318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8" t="e">
        <f>'A2 Exploitation'!D481</f>
        <v>#DIV/0!</v>
      </c>
      <c r="C134" s="318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8">
        <f>'A3 Exploitation'!D481</f>
        <v>0</v>
      </c>
      <c r="C135" s="318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8">
        <f>'A4 Exploitation'!D481</f>
        <v>0</v>
      </c>
      <c r="C136" s="318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8"/>
      <c r="C137" s="318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8"/>
      <c r="C138" s="318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7" t="s">
        <v>345</v>
      </c>
      <c r="C141" s="317"/>
      <c r="D141" s="61"/>
      <c r="E141" s="61"/>
      <c r="F141" s="61"/>
      <c r="G141" s="61"/>
      <c r="H141" s="61"/>
      <c r="I141" s="61"/>
      <c r="J141" s="60" t="str">
        <f>D18</f>
        <v>EL MANAR</v>
      </c>
    </row>
    <row r="142" spans="1:10" ht="33" customHeight="1" x14ac:dyDescent="0.25">
      <c r="A142" s="242" t="s">
        <v>327</v>
      </c>
      <c r="B142" s="318">
        <f>'A1 Exploitation'!D503</f>
        <v>0.9375</v>
      </c>
      <c r="C142" s="318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8">
        <f>'A2 Exploitation'!D503</f>
        <v>1</v>
      </c>
      <c r="C143" s="318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8">
        <f>'A3 Exploitation'!D503</f>
        <v>0.14285714285714285</v>
      </c>
      <c r="C144" s="318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8">
        <f>'A4 Exploitation'!D503</f>
        <v>0</v>
      </c>
      <c r="C145" s="318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8"/>
      <c r="C146" s="318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8"/>
      <c r="C147" s="318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7" t="s">
        <v>346</v>
      </c>
      <c r="C150" s="317"/>
      <c r="D150" s="61"/>
      <c r="E150" s="61"/>
      <c r="F150" s="61"/>
      <c r="G150" s="61"/>
      <c r="H150" s="61"/>
      <c r="I150" s="61"/>
      <c r="J150" s="60" t="str">
        <f>D18</f>
        <v>EL MANAR</v>
      </c>
    </row>
    <row r="151" spans="1:10" ht="33" customHeight="1" x14ac:dyDescent="0.25">
      <c r="A151" s="242" t="s">
        <v>327</v>
      </c>
      <c r="B151" s="318">
        <f>'A1 Exploitation'!D514</f>
        <v>0.875</v>
      </c>
      <c r="C151" s="318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8">
        <f>'A2 Exploitation'!D514</f>
        <v>1</v>
      </c>
      <c r="C152" s="318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8">
        <f>'A3 Exploitation'!D514</f>
        <v>0.25</v>
      </c>
      <c r="C153" s="318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8">
        <f>'A4 Exploitation'!D514</f>
        <v>0</v>
      </c>
      <c r="C154" s="318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8"/>
      <c r="C155" s="318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8"/>
      <c r="C156" s="318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1"/>
      <c r="C159" s="321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7" t="s">
        <v>347</v>
      </c>
      <c r="C160" s="317"/>
      <c r="D160" s="61"/>
      <c r="E160" s="61"/>
      <c r="F160" s="61"/>
      <c r="G160" s="61"/>
      <c r="H160" s="61"/>
      <c r="I160" s="61"/>
      <c r="J160" s="60" t="str">
        <f>D18</f>
        <v>EL MANAR</v>
      </c>
    </row>
    <row r="161" spans="1:10" ht="33" customHeight="1" x14ac:dyDescent="0.25">
      <c r="A161" s="242" t="s">
        <v>327</v>
      </c>
      <c r="B161" s="318">
        <f>'A1 Exploitation'!D534</f>
        <v>1</v>
      </c>
      <c r="C161" s="318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8">
        <f>'A2 Exploitation'!D534</f>
        <v>1</v>
      </c>
      <c r="C162" s="318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8">
        <f>'A3 Exploitation'!D534</f>
        <v>0</v>
      </c>
      <c r="C163" s="318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8">
        <f>'A4 Exploitation'!D534</f>
        <v>0</v>
      </c>
      <c r="C164" s="318"/>
    </row>
    <row r="165" spans="1:10" ht="33" customHeight="1" x14ac:dyDescent="0.25">
      <c r="A165" s="241" t="s">
        <v>331</v>
      </c>
      <c r="B165" s="318"/>
      <c r="C165" s="318"/>
    </row>
    <row r="166" spans="1:10" ht="18" x14ac:dyDescent="0.25">
      <c r="A166" s="241" t="s">
        <v>332</v>
      </c>
      <c r="B166" s="318"/>
      <c r="C166" s="318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7" t="s">
        <v>348</v>
      </c>
      <c r="C169" s="317"/>
      <c r="J169" s="60" t="str">
        <f>D18</f>
        <v>EL MANAR</v>
      </c>
    </row>
    <row r="170" spans="1:10" ht="33" customHeight="1" x14ac:dyDescent="0.25">
      <c r="A170" s="242" t="s">
        <v>327</v>
      </c>
      <c r="B170" s="318">
        <f>'A1 Exploitation'!D545</f>
        <v>1</v>
      </c>
      <c r="C170" s="318"/>
    </row>
    <row r="171" spans="1:10" ht="33" customHeight="1" x14ac:dyDescent="0.25">
      <c r="A171" s="241" t="s">
        <v>328</v>
      </c>
      <c r="B171" s="318">
        <f>'A2 Exploitation'!D545</f>
        <v>1</v>
      </c>
      <c r="C171" s="318"/>
    </row>
    <row r="172" spans="1:10" ht="33" customHeight="1" x14ac:dyDescent="0.25">
      <c r="A172" s="242" t="s">
        <v>329</v>
      </c>
      <c r="B172" s="318">
        <f>'A3 Exploitation'!D545</f>
        <v>0</v>
      </c>
      <c r="C172" s="318"/>
    </row>
    <row r="173" spans="1:10" ht="33" customHeight="1" x14ac:dyDescent="0.25">
      <c r="A173" s="242" t="s">
        <v>330</v>
      </c>
      <c r="B173" s="318">
        <f>'A4 Exploitation'!D545</f>
        <v>0</v>
      </c>
      <c r="C173" s="318"/>
    </row>
    <row r="174" spans="1:10" ht="33" customHeight="1" x14ac:dyDescent="0.25">
      <c r="A174" s="241" t="s">
        <v>331</v>
      </c>
      <c r="B174" s="318"/>
      <c r="C174" s="318"/>
    </row>
    <row r="175" spans="1:10" ht="18" x14ac:dyDescent="0.25">
      <c r="A175" s="241" t="s">
        <v>332</v>
      </c>
      <c r="B175" s="318"/>
      <c r="C175" s="318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7" t="s">
        <v>349</v>
      </c>
      <c r="C178" s="317"/>
      <c r="J178" s="60" t="str">
        <f>D18</f>
        <v>EL MANAR</v>
      </c>
    </row>
    <row r="179" spans="1:10" ht="33" customHeight="1" x14ac:dyDescent="0.25">
      <c r="A179" s="242" t="s">
        <v>327</v>
      </c>
      <c r="B179" s="318">
        <f>'A1 Technique'!D199</f>
        <v>0.85106382978723405</v>
      </c>
      <c r="C179" s="318"/>
    </row>
    <row r="180" spans="1:10" ht="33" customHeight="1" x14ac:dyDescent="0.25">
      <c r="A180" s="241" t="s">
        <v>328</v>
      </c>
      <c r="B180" s="318">
        <f>'A2 Technique'!D199</f>
        <v>0.96666666666666667</v>
      </c>
      <c r="C180" s="318"/>
    </row>
    <row r="181" spans="1:10" ht="33" customHeight="1" x14ac:dyDescent="0.25">
      <c r="A181" s="242" t="s">
        <v>329</v>
      </c>
      <c r="B181" s="318">
        <f>'A3 Technique'!D199</f>
        <v>0</v>
      </c>
      <c r="C181" s="318"/>
    </row>
    <row r="182" spans="1:10" ht="33" customHeight="1" x14ac:dyDescent="0.25">
      <c r="A182" s="242" t="s">
        <v>330</v>
      </c>
      <c r="B182" s="318">
        <f>'A4 Technique'!D199</f>
        <v>0</v>
      </c>
      <c r="C182" s="318"/>
    </row>
    <row r="183" spans="1:10" ht="33" customHeight="1" x14ac:dyDescent="0.25">
      <c r="A183" s="241" t="s">
        <v>331</v>
      </c>
      <c r="B183" s="318"/>
      <c r="C183" s="318"/>
    </row>
    <row r="184" spans="1:10" ht="18" x14ac:dyDescent="0.25">
      <c r="A184" s="241" t="s">
        <v>332</v>
      </c>
      <c r="B184" s="318"/>
      <c r="C184" s="318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34" zoomScale="80" zoomScaleSheetLayoutView="80" workbookViewId="0">
      <selection activeCell="F540" sqref="F54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EL MANAR</v>
      </c>
      <c r="B8" s="325"/>
      <c r="C8" s="325"/>
      <c r="D8" s="325"/>
      <c r="E8" s="325"/>
      <c r="F8" s="325"/>
      <c r="G8" s="104"/>
    </row>
    <row r="9" spans="1:7" ht="24" x14ac:dyDescent="0.45">
      <c r="A9" s="245" t="s">
        <v>42</v>
      </c>
      <c r="B9" s="326" t="s">
        <v>409</v>
      </c>
      <c r="C9" s="326"/>
      <c r="D9" s="326"/>
      <c r="E9" s="326"/>
      <c r="F9" s="326"/>
      <c r="G9" s="104"/>
    </row>
    <row r="10" spans="1:7" ht="24" x14ac:dyDescent="0.45">
      <c r="A10" s="246" t="s">
        <v>44</v>
      </c>
      <c r="B10" s="327" t="s">
        <v>426</v>
      </c>
      <c r="C10" s="327"/>
      <c r="D10" s="327"/>
      <c r="E10" s="327"/>
      <c r="F10" s="327"/>
      <c r="G10" s="104"/>
    </row>
    <row r="11" spans="1:7" ht="24" x14ac:dyDescent="0.45">
      <c r="A11" s="245" t="s">
        <v>43</v>
      </c>
      <c r="B11" s="322">
        <v>43252</v>
      </c>
      <c r="C11" s="322"/>
      <c r="D11" s="322"/>
      <c r="E11" s="322"/>
      <c r="F11" s="322"/>
      <c r="G11" s="104"/>
    </row>
    <row r="12" spans="1:7" ht="24" x14ac:dyDescent="0.45">
      <c r="A12" s="245" t="s">
        <v>239</v>
      </c>
      <c r="B12" s="328">
        <f>D549</f>
        <v>0.88181818181818183</v>
      </c>
      <c r="C12" s="328"/>
      <c r="D12" s="328"/>
      <c r="E12" s="328"/>
      <c r="F12" s="328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43252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2.25" customHeight="1" x14ac:dyDescent="0.3">
      <c r="A40" s="53" t="s">
        <v>380</v>
      </c>
      <c r="B40" s="109">
        <v>1</v>
      </c>
      <c r="C40" s="109"/>
      <c r="D40" s="74" t="s">
        <v>410</v>
      </c>
      <c r="E40" s="73"/>
      <c r="F40" s="158" t="s">
        <v>355</v>
      </c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23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0.95833333333333337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29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43252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43252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43252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43252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43252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43252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ht="49.5" x14ac:dyDescent="0.3">
      <c r="A341" s="53" t="s">
        <v>98</v>
      </c>
      <c r="B341" s="109">
        <v>1</v>
      </c>
      <c r="C341" s="110"/>
      <c r="D341" s="114" t="s">
        <v>416</v>
      </c>
      <c r="E341" s="74"/>
      <c r="F341" s="158" t="s">
        <v>355</v>
      </c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3" x14ac:dyDescent="0.3">
      <c r="A346" s="53" t="s">
        <v>178</v>
      </c>
      <c r="B346" s="109">
        <v>1</v>
      </c>
      <c r="C346" s="109"/>
      <c r="D346" s="74" t="s">
        <v>411</v>
      </c>
      <c r="E346" s="73"/>
      <c r="F346" s="158" t="s">
        <v>355</v>
      </c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ht="33" x14ac:dyDescent="0.3">
      <c r="A351" s="173" t="s">
        <v>390</v>
      </c>
      <c r="B351" s="109">
        <v>1</v>
      </c>
      <c r="C351" s="122"/>
      <c r="D351" s="177" t="s">
        <v>410</v>
      </c>
      <c r="E351" s="85"/>
      <c r="F351" s="158" t="s">
        <v>355</v>
      </c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1</v>
      </c>
      <c r="C353" s="109"/>
      <c r="D353" s="199">
        <v>0.5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28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44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0.91666666666666663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43252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50.25" x14ac:dyDescent="0.35">
      <c r="A378" s="206" t="s">
        <v>7</v>
      </c>
      <c r="B378" s="109">
        <v>0</v>
      </c>
      <c r="C378" s="112">
        <f>IF(B378=0, -10, IF(B378=1, -5, "0"))</f>
        <v>-10</v>
      </c>
      <c r="D378" s="74" t="s">
        <v>412</v>
      </c>
      <c r="E378" s="95" t="s">
        <v>413</v>
      </c>
      <c r="F378" s="158" t="s">
        <v>356</v>
      </c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36.75" customHeight="1" x14ac:dyDescent="0.3">
      <c r="A385" s="9" t="s">
        <v>390</v>
      </c>
      <c r="B385" s="109">
        <v>1</v>
      </c>
      <c r="C385" s="109"/>
      <c r="D385" s="92" t="s">
        <v>410</v>
      </c>
      <c r="E385" s="73"/>
      <c r="F385" s="158" t="s">
        <v>355</v>
      </c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0.25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0.58333333333333337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43252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1</v>
      </c>
      <c r="C404" s="109"/>
      <c r="D404" s="74" t="s">
        <v>422</v>
      </c>
      <c r="E404" s="73"/>
      <c r="F404" s="158" t="s">
        <v>356</v>
      </c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15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0.9375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132" x14ac:dyDescent="0.3">
      <c r="A415" s="164" t="s">
        <v>105</v>
      </c>
      <c r="B415" s="109">
        <v>1</v>
      </c>
      <c r="C415" s="112" t="str">
        <f>IF(B415=0, -5, "0")</f>
        <v>0</v>
      </c>
      <c r="D415" s="312" t="s">
        <v>427</v>
      </c>
      <c r="E415" s="74"/>
      <c r="F415" s="158" t="s">
        <v>356</v>
      </c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35.25" customHeight="1" x14ac:dyDescent="0.3">
      <c r="A430" s="7" t="s">
        <v>267</v>
      </c>
      <c r="B430" s="109">
        <v>1</v>
      </c>
      <c r="C430" s="109"/>
      <c r="D430" s="92" t="s">
        <v>414</v>
      </c>
      <c r="E430" s="74"/>
      <c r="F430" s="158" t="s">
        <v>356</v>
      </c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5.25" customHeight="1" x14ac:dyDescent="0.3">
      <c r="A437" s="9" t="s">
        <v>390</v>
      </c>
      <c r="B437" s="109">
        <v>1</v>
      </c>
      <c r="C437" s="109"/>
      <c r="D437" s="92" t="s">
        <v>410</v>
      </c>
      <c r="E437" s="73"/>
      <c r="F437" s="158" t="s">
        <v>355</v>
      </c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54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0.93103448275862066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43252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43252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33.75" customHeight="1" x14ac:dyDescent="0.3">
      <c r="A489" s="4" t="s">
        <v>388</v>
      </c>
      <c r="B489" s="109">
        <v>1</v>
      </c>
      <c r="C489" s="109"/>
      <c r="D489" s="74" t="s">
        <v>410</v>
      </c>
      <c r="E489" s="73"/>
      <c r="F489" s="158" t="s">
        <v>355</v>
      </c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15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0.9375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43252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247" t="s">
        <v>34</v>
      </c>
      <c r="C508" s="247" t="s">
        <v>33</v>
      </c>
      <c r="D508" s="331"/>
      <c r="E508" s="332"/>
      <c r="F508" s="332"/>
    </row>
    <row r="509" spans="1:7" ht="66" x14ac:dyDescent="0.3">
      <c r="A509" s="5" t="s">
        <v>15</v>
      </c>
      <c r="B509" s="109">
        <v>1</v>
      </c>
      <c r="C509" s="109"/>
      <c r="D509" s="74" t="s">
        <v>415</v>
      </c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7</v>
      </c>
    </row>
    <row r="514" spans="1:7" x14ac:dyDescent="0.3">
      <c r="A514" s="248" t="s">
        <v>35</v>
      </c>
      <c r="B514" s="249"/>
      <c r="C514" s="250"/>
      <c r="D514" s="251">
        <f>D513/(COUNT(B509:C512)*2)</f>
        <v>0.875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43252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247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3" x14ac:dyDescent="0.3">
      <c r="A522" s="4" t="s">
        <v>47</v>
      </c>
      <c r="B522" s="109">
        <v>2</v>
      </c>
      <c r="C522" s="109"/>
      <c r="D522" s="74" t="s">
        <v>428</v>
      </c>
      <c r="E522" s="73"/>
      <c r="F522" s="158" t="s">
        <v>355</v>
      </c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43252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247" t="s">
        <v>34</v>
      </c>
      <c r="C539" s="247" t="s">
        <v>33</v>
      </c>
      <c r="D539" s="331"/>
      <c r="E539" s="332"/>
      <c r="F539" s="332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0.9375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194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0.88181818181818183</v>
      </c>
    </row>
  </sheetData>
  <sheetProtection algorithmName="SHA-512" hashValue="3fJnWaaPSGA4qsvcWvO9R9pQtlgEaQS0CdREJyhISFOqVOTedUXGYn479YwF+MGTw/P/HxcJgm6x5GQHn3vUDw==" saltValue="u27ZHOXxUD0sH99GJ3Ck6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9 B165:B171 B176:B194 B149:B153 B212:B221 B226:B243 B248:B255 B196:B200 B273:B284 B289:B307 B257:B261 B325:B332 B337:B348 B309:B312 B365:B372 B377:B382 B350:B352 B398:B405 B410:B416 B421:B425 B430:B434 B384:B385 B451:B456 B461:B470 B436:B438 B488:B492 B472:B476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313 B353 B386 B439"/>
  </dataValidations>
  <pageMargins left="0.7" right="0.7" top="0.75" bottom="0.75" header="0.3" footer="0.3"/>
  <pageSetup paperSize="9" scale="30" orientation="portrait" r:id="rId1"/>
  <rowBreaks count="5" manualBreakCount="5">
    <brk id="85" max="6" man="1"/>
    <brk id="194" max="6" man="1"/>
    <brk id="267" max="6" man="1"/>
    <brk id="359" max="6" man="1"/>
    <brk id="44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5" zoomScale="80" zoomScaleNormal="90" zoomScaleSheetLayoutView="80" workbookViewId="0">
      <selection activeCell="F183" sqref="F18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str">
        <f>'A1 Exploitation'!A8:F8</f>
        <v>EL MANAR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5" t="s">
        <v>42</v>
      </c>
      <c r="B8" s="348" t="str">
        <f>'A1 Exploitation'!B9:F9</f>
        <v>M Souheil DRAOUI</v>
      </c>
      <c r="C8" s="348"/>
      <c r="D8" s="348"/>
      <c r="E8" s="348"/>
      <c r="F8" s="348"/>
      <c r="G8" s="104"/>
    </row>
    <row r="9" spans="1:7" s="11" customFormat="1" ht="24" x14ac:dyDescent="0.45">
      <c r="A9" s="246" t="s">
        <v>44</v>
      </c>
      <c r="B9" s="349" t="str">
        <f>'A1 Exploitation'!B10:F10</f>
        <v>Le Directeur du magasin</v>
      </c>
      <c r="C9" s="349"/>
      <c r="D9" s="349"/>
      <c r="E9" s="349"/>
      <c r="F9" s="349"/>
      <c r="G9" s="104"/>
    </row>
    <row r="10" spans="1:7" s="11" customFormat="1" ht="24" x14ac:dyDescent="0.45">
      <c r="A10" s="245" t="s">
        <v>43</v>
      </c>
      <c r="B10" s="346">
        <f>'A1 Exploitation'!B11:F11</f>
        <v>43252</v>
      </c>
      <c r="C10" s="346"/>
      <c r="D10" s="346"/>
      <c r="E10" s="346"/>
      <c r="F10" s="346"/>
      <c r="G10" s="104"/>
    </row>
    <row r="11" spans="1:7" s="11" customFormat="1" ht="24" x14ac:dyDescent="0.45">
      <c r="A11" s="245" t="s">
        <v>294</v>
      </c>
      <c r="B11" s="350">
        <f>D199</f>
        <v>0.85106382978723405</v>
      </c>
      <c r="C11" s="350"/>
      <c r="D11" s="350"/>
      <c r="E11" s="350"/>
      <c r="F11" s="350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ht="66" x14ac:dyDescent="0.3">
      <c r="A17" s="14" t="s">
        <v>269</v>
      </c>
      <c r="B17" s="73">
        <v>1</v>
      </c>
      <c r="C17" s="73"/>
      <c r="D17" s="74" t="s">
        <v>417</v>
      </c>
      <c r="E17" s="73"/>
      <c r="F17" s="73" t="s">
        <v>355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9</v>
      </c>
    </row>
    <row r="23" spans="1:7" x14ac:dyDescent="0.3">
      <c r="A23" s="351" t="s">
        <v>295</v>
      </c>
      <c r="B23" s="352"/>
      <c r="C23" s="353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14</v>
      </c>
    </row>
    <row r="34" spans="1:7" x14ac:dyDescent="0.3">
      <c r="A34" s="351" t="s">
        <v>295</v>
      </c>
      <c r="B34" s="352"/>
      <c r="C34" s="353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418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12</v>
      </c>
    </row>
    <row r="53" spans="1:7" x14ac:dyDescent="0.3">
      <c r="A53" s="351" t="s">
        <v>295</v>
      </c>
      <c r="B53" s="352"/>
      <c r="C53" s="353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>
        <v>1</v>
      </c>
      <c r="C56" s="99" t="str">
        <f>IF(B56=0, -5, "0")</f>
        <v>0</v>
      </c>
      <c r="D56" s="74" t="s">
        <v>423</v>
      </c>
      <c r="E56" s="73"/>
      <c r="F56" s="73" t="s">
        <v>356</v>
      </c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83.25" x14ac:dyDescent="0.35">
      <c r="A60" s="30" t="s">
        <v>221</v>
      </c>
      <c r="B60" s="73">
        <v>0</v>
      </c>
      <c r="C60" s="99">
        <f>IF(B60=0, -5, "0")</f>
        <v>-5</v>
      </c>
      <c r="D60" s="74" t="s">
        <v>420</v>
      </c>
      <c r="E60" s="74" t="s">
        <v>419</v>
      </c>
      <c r="F60" s="73" t="s">
        <v>355</v>
      </c>
    </row>
    <row r="61" spans="1:7" ht="83.25" x14ac:dyDescent="0.35">
      <c r="A61" s="29" t="s">
        <v>297</v>
      </c>
      <c r="B61" s="73">
        <v>1</v>
      </c>
      <c r="C61" s="99" t="str">
        <f>IF(B61=0, -5, "0")</f>
        <v>0</v>
      </c>
      <c r="D61" s="74" t="s">
        <v>429</v>
      </c>
      <c r="E61" s="73"/>
      <c r="F61" s="73" t="s">
        <v>355</v>
      </c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5</v>
      </c>
    </row>
    <row r="64" spans="1:7" x14ac:dyDescent="0.3">
      <c r="A64" s="351" t="s">
        <v>295</v>
      </c>
      <c r="B64" s="352"/>
      <c r="C64" s="353"/>
      <c r="D64" s="288">
        <f>D63/(COUNT(B56:C62)*2)</f>
        <v>0.3125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16</v>
      </c>
    </row>
    <row r="162" spans="1:7" x14ac:dyDescent="0.3">
      <c r="A162" s="351" t="s">
        <v>295</v>
      </c>
      <c r="B162" s="352"/>
      <c r="C162" s="353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ht="49.5" x14ac:dyDescent="0.3">
      <c r="A167" s="31" t="s">
        <v>215</v>
      </c>
      <c r="B167" s="73">
        <v>1</v>
      </c>
      <c r="C167" s="73"/>
      <c r="D167" s="74" t="s">
        <v>424</v>
      </c>
      <c r="E167" s="73"/>
      <c r="F167" s="73" t="s">
        <v>355</v>
      </c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3</v>
      </c>
    </row>
    <row r="170" spans="1:7" x14ac:dyDescent="0.3">
      <c r="A170" s="351" t="s">
        <v>295</v>
      </c>
      <c r="B170" s="352"/>
      <c r="C170" s="353"/>
      <c r="D170" s="288">
        <f>D169/(COUNT(B165:C168)*2)</f>
        <v>0.75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8</v>
      </c>
    </row>
    <row r="178" spans="1:7" x14ac:dyDescent="0.3">
      <c r="A178" s="351" t="s">
        <v>295</v>
      </c>
      <c r="B178" s="352"/>
      <c r="C178" s="353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ht="33" x14ac:dyDescent="0.3">
      <c r="A182" s="39" t="s">
        <v>220</v>
      </c>
      <c r="B182" s="73">
        <v>1</v>
      </c>
      <c r="C182" s="73"/>
      <c r="D182" s="74" t="s">
        <v>421</v>
      </c>
      <c r="E182" s="52"/>
      <c r="F182" s="73" t="s">
        <v>355</v>
      </c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9</v>
      </c>
    </row>
    <row r="187" spans="1:7" x14ac:dyDescent="0.3">
      <c r="A187" s="351" t="s">
        <v>295</v>
      </c>
      <c r="B187" s="352"/>
      <c r="C187" s="353"/>
      <c r="D187" s="288">
        <f>D186/(COUNT(B181:C185)*2)</f>
        <v>0.9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4</v>
      </c>
    </row>
    <row r="195" spans="1:6" x14ac:dyDescent="0.3">
      <c r="A195" s="351" t="s">
        <v>295</v>
      </c>
      <c r="B195" s="352"/>
      <c r="C195" s="353"/>
      <c r="D195" s="288">
        <f>D194/(COUNT(B190:C193)*2)</f>
        <v>1</v>
      </c>
    </row>
    <row r="197" spans="1:6" ht="18" x14ac:dyDescent="0.35">
      <c r="A197" s="47" t="s">
        <v>425</v>
      </c>
      <c r="B197" s="46"/>
      <c r="C197" s="46"/>
      <c r="D197" s="238">
        <v>0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80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0.85106382978723405</v>
      </c>
    </row>
  </sheetData>
  <sheetProtection algorithmName="SHA-512" hashValue="QqTvzgEbRkk3Ft3xFbs8xOjn5w49LzuixkJn/6Fh08L/jN7+BIM3wMHXLXuNxUuEt7Jc4e1dVWC666rhY6b7ZA==" saltValue="N2b+DTBSkg+mszhzPHw9gQ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rowBreaks count="2" manualBreakCount="2">
    <brk id="65" max="5" man="1"/>
    <brk id="13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A8" sqref="A8:F8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EL MANAR</v>
      </c>
      <c r="B8" s="325"/>
      <c r="C8" s="325"/>
      <c r="D8" s="325"/>
      <c r="E8" s="325"/>
      <c r="F8" s="325"/>
      <c r="G8" s="104"/>
    </row>
    <row r="9" spans="1:7" ht="24" x14ac:dyDescent="0.45">
      <c r="A9" s="245" t="s">
        <v>42</v>
      </c>
      <c r="B9" s="326" t="s">
        <v>439</v>
      </c>
      <c r="C9" s="326"/>
      <c r="D9" s="326"/>
      <c r="E9" s="326"/>
      <c r="F9" s="326"/>
      <c r="G9" s="104"/>
    </row>
    <row r="10" spans="1:7" ht="24" x14ac:dyDescent="0.45">
      <c r="A10" s="246" t="s">
        <v>44</v>
      </c>
      <c r="B10" s="327" t="s">
        <v>440</v>
      </c>
      <c r="C10" s="327"/>
      <c r="D10" s="327"/>
      <c r="E10" s="327"/>
      <c r="F10" s="327"/>
      <c r="G10" s="104"/>
    </row>
    <row r="11" spans="1:7" ht="24" x14ac:dyDescent="0.45">
      <c r="A11" s="245" t="s">
        <v>43</v>
      </c>
      <c r="B11" s="322">
        <v>43404</v>
      </c>
      <c r="C11" s="322"/>
      <c r="D11" s="322"/>
      <c r="E11" s="322"/>
      <c r="F11" s="322"/>
      <c r="G11" s="104"/>
    </row>
    <row r="12" spans="1:7" ht="24" x14ac:dyDescent="0.45">
      <c r="A12" s="245" t="s">
        <v>239</v>
      </c>
      <c r="B12" s="328">
        <f>D549</f>
        <v>0.88532110091743121</v>
      </c>
      <c r="C12" s="328"/>
      <c r="D12" s="328"/>
      <c r="E12" s="328"/>
      <c r="F12" s="328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43404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 t="s">
        <v>355</v>
      </c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 t="s">
        <v>355</v>
      </c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COUNTIF('A1 Exploitation'!F21:F40,"ok")</f>
        <v>1</v>
      </c>
      <c r="F41" s="228">
        <f>COUNTA('A1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24</v>
      </c>
    </row>
    <row r="43" spans="1:7" x14ac:dyDescent="0.3">
      <c r="A43" s="248" t="s">
        <v>35</v>
      </c>
      <c r="B43" s="249"/>
      <c r="C43" s="250"/>
      <c r="D43" s="251">
        <f>D42/(COUNT(B29:C37,B39:C41)*2)</f>
        <v>1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30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1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43404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43404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43404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43404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43404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43404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 t="s">
        <v>32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14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ht="33" x14ac:dyDescent="0.3">
      <c r="A338" s="53" t="s">
        <v>320</v>
      </c>
      <c r="B338" s="109">
        <v>0</v>
      </c>
      <c r="C338" s="109"/>
      <c r="D338" s="74" t="s">
        <v>430</v>
      </c>
      <c r="E338" s="74" t="s">
        <v>431</v>
      </c>
      <c r="F338" s="158" t="s">
        <v>356</v>
      </c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33" x14ac:dyDescent="0.3">
      <c r="A340" s="164" t="s">
        <v>318</v>
      </c>
      <c r="B340" s="109">
        <v>1</v>
      </c>
      <c r="C340" s="122" t="str">
        <f>IF(B340=0, -5, "0")</f>
        <v>0</v>
      </c>
      <c r="D340" s="108" t="s">
        <v>445</v>
      </c>
      <c r="E340" s="73"/>
      <c r="F340" s="158" t="s">
        <v>355</v>
      </c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226">
        <f>IFERROR(E353/F353,"N.A")</f>
        <v>1</v>
      </c>
      <c r="E353" s="227">
        <f>COUNTIF('A1 Exploitation'!F325:F352,"ok")</f>
        <v>3</v>
      </c>
      <c r="F353" s="228">
        <f>COUNTA('A1 Exploitation'!F325:F352)</f>
        <v>3</v>
      </c>
    </row>
    <row r="354" spans="1:7" x14ac:dyDescent="0.3">
      <c r="A354" s="248" t="s">
        <v>36</v>
      </c>
      <c r="B354" s="252"/>
      <c r="C354" s="252"/>
      <c r="D354" s="253">
        <f>SUM(B337:C348,B350:C353)</f>
        <v>29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0.90625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43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0.93478260869565222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43404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434</v>
      </c>
      <c r="E377" s="73"/>
      <c r="F377" s="158" t="s">
        <v>356</v>
      </c>
      <c r="G377" s="106"/>
    </row>
    <row r="378" spans="1:7" ht="66.75" x14ac:dyDescent="0.35">
      <c r="A378" s="206" t="s">
        <v>7</v>
      </c>
      <c r="B378" s="109">
        <v>0</v>
      </c>
      <c r="C378" s="112">
        <f>IF(B378=0, -10, IF(B378=1, -5, "0"))</f>
        <v>-10</v>
      </c>
      <c r="D378" s="7" t="s">
        <v>432</v>
      </c>
      <c r="E378" s="95" t="s">
        <v>433</v>
      </c>
      <c r="F378" s="158" t="s">
        <v>355</v>
      </c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>
        <v>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0.5</v>
      </c>
      <c r="E386" s="227">
        <f>COUNTIF('A1 Exploitation'!F365:F385,"ok")</f>
        <v>1</v>
      </c>
      <c r="F386" s="228">
        <f>COUNTA('A1 Exploitation'!F365:F385)</f>
        <v>2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0.55555555555555558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43404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422</v>
      </c>
      <c r="E404" s="74" t="s">
        <v>438</v>
      </c>
      <c r="F404" s="158" t="s">
        <v>356</v>
      </c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14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0.875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ht="33" x14ac:dyDescent="0.3">
      <c r="A410" s="4" t="s">
        <v>96</v>
      </c>
      <c r="B410" s="109">
        <v>1</v>
      </c>
      <c r="C410" s="109"/>
      <c r="D410" s="92" t="s">
        <v>435</v>
      </c>
      <c r="E410" s="73"/>
      <c r="F410" s="158" t="s">
        <v>356</v>
      </c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30" x14ac:dyDescent="0.3">
      <c r="A415" s="164" t="s">
        <v>105</v>
      </c>
      <c r="B415" s="109">
        <v>1</v>
      </c>
      <c r="C415" s="112" t="str">
        <f>IF(B415=0, -5, "0")</f>
        <v>0</v>
      </c>
      <c r="D415" s="53" t="s">
        <v>436</v>
      </c>
      <c r="E415" s="73"/>
      <c r="F415" s="158" t="s">
        <v>355</v>
      </c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ht="30" x14ac:dyDescent="0.3">
      <c r="A431" s="164" t="s">
        <v>137</v>
      </c>
      <c r="B431" s="109">
        <v>1</v>
      </c>
      <c r="C431" s="122" t="str">
        <f>IF(B431=0, -5, "0")</f>
        <v>0</v>
      </c>
      <c r="D431" s="4" t="s">
        <v>437</v>
      </c>
      <c r="E431" s="73"/>
      <c r="F431" s="158" t="s">
        <v>356</v>
      </c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0.25</v>
      </c>
      <c r="E439" s="227">
        <f>COUNTIF('A1 Exploitation'!F398:F438,"ok")</f>
        <v>1</v>
      </c>
      <c r="F439" s="228">
        <f>COUNTA('A1 Exploitation'!F398:F438)</f>
        <v>4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52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0.89655172413793105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43404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43404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1.5" customHeight="1" x14ac:dyDescent="0.3">
      <c r="A488" s="4" t="s">
        <v>263</v>
      </c>
      <c r="B488" s="109">
        <v>2</v>
      </c>
      <c r="C488" s="109"/>
      <c r="D488" s="74"/>
      <c r="E488" s="73"/>
      <c r="F488" s="158" t="s">
        <v>355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 t="s">
        <v>355</v>
      </c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COUNTIF('A1 Exploitation'!F488:F497,"ok")</f>
        <v>1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16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43404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247" t="s">
        <v>34</v>
      </c>
      <c r="C508" s="247" t="s">
        <v>33</v>
      </c>
      <c r="D508" s="365"/>
      <c r="E508" s="332"/>
      <c r="F508" s="332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43404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247" t="s">
        <v>34</v>
      </c>
      <c r="C519" s="247" t="s">
        <v>33</v>
      </c>
      <c r="D519" s="365"/>
      <c r="E519" s="332"/>
      <c r="F519" s="332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226">
        <f>IFERROR(E532/F532,"N.A")</f>
        <v>1</v>
      </c>
      <c r="E532" s="227">
        <f>COUNTIF('A1 Exploitation'!F520:F531,"ok")</f>
        <v>1</v>
      </c>
      <c r="F532" s="228">
        <f>COUNTA('A1 Exploitation'!F520:F531)</f>
        <v>1</v>
      </c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43404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247" t="s">
        <v>34</v>
      </c>
      <c r="C539" s="247" t="s">
        <v>33</v>
      </c>
      <c r="D539" s="365"/>
      <c r="E539" s="332"/>
      <c r="F539" s="332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226">
        <f>IFERROR(E543/F543,"N.A")</f>
        <v>1</v>
      </c>
      <c r="E543" s="227">
        <f>COUNTIF('A1 Exploitation'!F540:F542,"ok")</f>
        <v>1</v>
      </c>
      <c r="F543" s="228">
        <f>COUNTA('A1 Exploitation'!F540:F542)</f>
        <v>1</v>
      </c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0.84375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193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0.88532110091743121</v>
      </c>
    </row>
  </sheetData>
  <sheetProtection algorithmName="SHA-512" hashValue="G67VfhEZE45fg0UlxFsElbdeV9UcVX0UX0ynjALtxBAPq84/b1nQv4qD6QBTu5zt3b0CYLYwyC/wxMzrbpgCww==" saltValue="Wnyp+0RQHBMyWjRiHweqGg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472:B476 B540:B542 B53:B60 B65:B83 B39:B40 B95:B99 B110:B116 B121:B138 B88:B93 B149:B153 B165:B171 B143:B147 B196:B200 B212:B221 B226:B243 B176:B194 B257:B261 B273:B284 B248:B255 B309:B313 B325:B332 B289:B307 B337:B348 B365:B372 B350:B352 B377:B382 B398:B405 B410:B416 B421:B425 B384:B385 B430:B434 B451:B456 B436:B438 B488:B492 B461:B470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39 B353 B386"/>
  </dataValidations>
  <pageMargins left="0.7" right="0.7" top="0.75" bottom="0.75" header="0.3" footer="0.3"/>
  <pageSetup paperSize="9" scale="41" orientation="portrait" r:id="rId1"/>
  <rowBreaks count="4" manualBreakCount="4">
    <brk id="85" max="6" man="1"/>
    <brk id="267" max="6" man="1"/>
    <brk id="359" max="6" man="1"/>
    <brk id="44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9" zoomScale="80" zoomScaleNormal="90" zoomScaleSheetLayoutView="80" workbookViewId="0">
      <selection activeCell="D61" sqref="D61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7" t="s">
        <v>50</v>
      </c>
      <c r="B6" s="367"/>
      <c r="C6" s="367"/>
      <c r="D6" s="367"/>
      <c r="E6" s="367"/>
      <c r="F6" s="367"/>
      <c r="G6" s="104"/>
    </row>
    <row r="7" spans="1:7" s="11" customFormat="1" ht="21.75" customHeight="1" x14ac:dyDescent="0.45">
      <c r="A7" s="368" t="str">
        <f>'A2 Exploitation'!A8:F8</f>
        <v>EL MANAR</v>
      </c>
      <c r="B7" s="368"/>
      <c r="C7" s="368"/>
      <c r="D7" s="368"/>
      <c r="E7" s="368"/>
      <c r="F7" s="368"/>
      <c r="G7" s="104"/>
    </row>
    <row r="8" spans="1:7" s="11" customFormat="1" ht="24" x14ac:dyDescent="0.45">
      <c r="A8" s="243" t="s">
        <v>42</v>
      </c>
      <c r="B8" s="369" t="str">
        <f>'A2 Exploitation'!B9:F9</f>
        <v>M Dhia Mechlaoui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 t="str">
        <f>'A2 Exploitation'!B10:F10</f>
        <v>Le directeur magasin et le gestionnaire du stock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'A2 Exploitation'!B11:F11</f>
        <v>43404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0.96666666666666667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10</v>
      </c>
    </row>
    <row r="23" spans="1:7" x14ac:dyDescent="0.3">
      <c r="A23" s="351" t="s">
        <v>295</v>
      </c>
      <c r="B23" s="352"/>
      <c r="C23" s="353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14</v>
      </c>
    </row>
    <row r="34" spans="1:7" x14ac:dyDescent="0.3">
      <c r="A34" s="351" t="s">
        <v>295</v>
      </c>
      <c r="B34" s="352"/>
      <c r="C34" s="353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441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12</v>
      </c>
    </row>
    <row r="53" spans="1:7" x14ac:dyDescent="0.3">
      <c r="A53" s="351" t="s">
        <v>295</v>
      </c>
      <c r="B53" s="352"/>
      <c r="C53" s="353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49.5" x14ac:dyDescent="0.3">
      <c r="A58" s="20" t="s">
        <v>244</v>
      </c>
      <c r="B58" s="73">
        <v>0</v>
      </c>
      <c r="C58" s="73"/>
      <c r="D58" s="101" t="s">
        <v>442</v>
      </c>
      <c r="E58" s="74" t="s">
        <v>443</v>
      </c>
      <c r="F58" s="73" t="s">
        <v>356</v>
      </c>
    </row>
    <row r="59" spans="1:7" ht="33" x14ac:dyDescent="0.3">
      <c r="A59" s="20" t="s">
        <v>92</v>
      </c>
      <c r="B59" s="73">
        <v>1</v>
      </c>
      <c r="C59" s="73"/>
      <c r="D59" s="101" t="s">
        <v>444</v>
      </c>
      <c r="E59" s="73"/>
      <c r="F59" s="73" t="s">
        <v>356</v>
      </c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11</v>
      </c>
    </row>
    <row r="64" spans="1:7" x14ac:dyDescent="0.3">
      <c r="A64" s="351" t="s">
        <v>295</v>
      </c>
      <c r="B64" s="352"/>
      <c r="C64" s="353"/>
      <c r="D64" s="288">
        <f>D63/(COUNT(B56:C62)*2)</f>
        <v>0.7857142857142857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16</v>
      </c>
    </row>
    <row r="162" spans="1:7" x14ac:dyDescent="0.3">
      <c r="A162" s="351" t="s">
        <v>295</v>
      </c>
      <c r="B162" s="352"/>
      <c r="C162" s="353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2</v>
      </c>
    </row>
    <row r="170" spans="1:7" x14ac:dyDescent="0.3">
      <c r="A170" s="351" t="s">
        <v>295</v>
      </c>
      <c r="B170" s="352"/>
      <c r="C170" s="353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8</v>
      </c>
    </row>
    <row r="178" spans="1:7" x14ac:dyDescent="0.3">
      <c r="A178" s="351" t="s">
        <v>295</v>
      </c>
      <c r="B178" s="352"/>
      <c r="C178" s="353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10</v>
      </c>
    </row>
    <row r="187" spans="1:7" x14ac:dyDescent="0.3">
      <c r="A187" s="351" t="s">
        <v>295</v>
      </c>
      <c r="B187" s="352"/>
      <c r="C187" s="353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4</v>
      </c>
    </row>
    <row r="195" spans="1:6" x14ac:dyDescent="0.3">
      <c r="A195" s="351" t="s">
        <v>295</v>
      </c>
      <c r="B195" s="352"/>
      <c r="C195" s="353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9">
        <f>E197/F197</f>
        <v>0.83333333333333337</v>
      </c>
      <c r="E197" s="313">
        <f>COUNTIF('A1 Technique'!F17:F193,"ok")</f>
        <v>5</v>
      </c>
      <c r="F197" s="313">
        <f>COUNTA('A1 Technique'!F17:F193)</f>
        <v>6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87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0.96666666666666667</v>
      </c>
    </row>
  </sheetData>
  <sheetProtection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0" orientation="portrait" r:id="rId1"/>
  <rowBreaks count="2" manualBreakCount="2">
    <brk id="76" max="5" man="1"/>
    <brk id="150" max="5" man="1"/>
  </rowBreaks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1" zoomScale="70" zoomScaleSheetLayoutView="70" workbookViewId="0">
      <selection activeCell="A10" sqref="A10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EL MANAR</v>
      </c>
      <c r="B8" s="325"/>
      <c r="C8" s="325"/>
      <c r="D8" s="325"/>
      <c r="E8" s="325"/>
      <c r="F8" s="325"/>
      <c r="G8" s="104"/>
    </row>
    <row r="9" spans="1:7" ht="24" x14ac:dyDescent="0.45">
      <c r="A9" s="243" t="s">
        <v>42</v>
      </c>
      <c r="B9" s="373"/>
      <c r="C9" s="373"/>
      <c r="D9" s="373"/>
      <c r="E9" s="373"/>
      <c r="F9" s="373"/>
      <c r="G9" s="104"/>
    </row>
    <row r="10" spans="1:7" ht="24" x14ac:dyDescent="0.45">
      <c r="A10" s="244" t="s">
        <v>44</v>
      </c>
      <c r="B10" s="374"/>
      <c r="C10" s="374"/>
      <c r="D10" s="374"/>
      <c r="E10" s="374"/>
      <c r="F10" s="374"/>
      <c r="G10" s="104"/>
    </row>
    <row r="11" spans="1:7" ht="24" x14ac:dyDescent="0.45">
      <c r="A11" s="243" t="s">
        <v>43</v>
      </c>
      <c r="B11" s="372"/>
      <c r="C11" s="372"/>
      <c r="D11" s="372"/>
      <c r="E11" s="372"/>
      <c r="F11" s="372"/>
      <c r="G11" s="104"/>
    </row>
    <row r="12" spans="1:7" ht="24" x14ac:dyDescent="0.45">
      <c r="A12" s="243" t="s">
        <v>239</v>
      </c>
      <c r="B12" s="375">
        <f>D549</f>
        <v>1.9396551724137932E-2</v>
      </c>
      <c r="C12" s="375"/>
      <c r="D12" s="375"/>
      <c r="E12" s="375"/>
      <c r="F12" s="375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COUNTIF('A2 Exploitation'!F21:F40,"ok")</f>
        <v>2</v>
      </c>
      <c r="F41" s="228">
        <f>COUNTA('A2 Exploitation'!F21:F40)</f>
        <v>2</v>
      </c>
    </row>
    <row r="42" spans="1:7" x14ac:dyDescent="0.3">
      <c r="A42" s="252" t="s">
        <v>36</v>
      </c>
      <c r="B42" s="252"/>
      <c r="C42" s="252"/>
      <c r="D42" s="252">
        <f>SUM(B29:C37,B39:C41)</f>
        <v>2</v>
      </c>
    </row>
    <row r="43" spans="1:7" x14ac:dyDescent="0.3">
      <c r="A43" s="248" t="s">
        <v>35</v>
      </c>
      <c r="B43" s="249"/>
      <c r="C43" s="250"/>
      <c r="D43" s="251">
        <f>D42/(COUNT(B29:C37,B39:C41)*2)</f>
        <v>0.1111111111111111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2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7.6923076923076927E-2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1</v>
      </c>
      <c r="C353" s="109"/>
      <c r="D353" s="226">
        <f>IFERROR(E353/F353,"N.A")</f>
        <v>0.5</v>
      </c>
      <c r="E353" s="227">
        <f>COUNTIF('A2 Exploitation'!F325:F352,"ok")</f>
        <v>1</v>
      </c>
      <c r="F353" s="228">
        <f>COUNTA('A2 Exploitation'!F325:F352)</f>
        <v>2</v>
      </c>
    </row>
    <row r="354" spans="1:7" x14ac:dyDescent="0.3">
      <c r="A354" s="248" t="s">
        <v>36</v>
      </c>
      <c r="B354" s="252"/>
      <c r="C354" s="252"/>
      <c r="D354" s="253">
        <f>SUM(B337:C348,B350:C353)</f>
        <v>1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4.1666666666666664E-2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1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2.6315789473684209E-2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0.5</v>
      </c>
      <c r="E386" s="227">
        <f>COUNTIF('A2 Exploitation'!F365:F385,"ok")</f>
        <v>1</v>
      </c>
      <c r="F386" s="228">
        <f>COUNTA('A2 Exploitation'!F365:F385)</f>
        <v>2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7.1428571428571425E-2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4.1666666666666664E-2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0.25</v>
      </c>
      <c r="E439" s="227">
        <f>COUNTIF('A2 Exploitation'!F398:F438,"ok")</f>
        <v>1</v>
      </c>
      <c r="F439" s="228">
        <f>COUNTA('A2 Exploitation'!F398:F438)</f>
        <v>4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8.3333333333333329E-2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1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2.5000000000000001E-2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COUNTIF('A2 Exploitation'!F488:F497,"ok")</f>
        <v>2</v>
      </c>
      <c r="F498" s="228">
        <f>COUNTA('A2 Exploitation'!F488:F497)</f>
        <v>2</v>
      </c>
    </row>
    <row r="499" spans="1:7" x14ac:dyDescent="0.3">
      <c r="A499" s="248" t="s">
        <v>36</v>
      </c>
      <c r="B499" s="248"/>
      <c r="C499" s="248"/>
      <c r="D499" s="258">
        <f>SUM(B496:C498)</f>
        <v>2</v>
      </c>
    </row>
    <row r="500" spans="1:7" x14ac:dyDescent="0.3">
      <c r="A500" s="248" t="s">
        <v>35</v>
      </c>
      <c r="B500" s="249"/>
      <c r="C500" s="250"/>
      <c r="D500" s="251">
        <f>D499/(COUNT(B496:C498)*2)</f>
        <v>0.33333333333333331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2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0.14285714285714285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x14ac:dyDescent="0.3">
      <c r="A508" s="330"/>
      <c r="B508" s="247" t="s">
        <v>34</v>
      </c>
      <c r="C508" s="247" t="s">
        <v>33</v>
      </c>
      <c r="D508" s="331"/>
      <c r="E508" s="332"/>
      <c r="F508" s="33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>
        <f>IF(D512=1, 2, IF(AND(D512&lt;1,D512&gt;0), 1, "0"))</f>
        <v>2</v>
      </c>
      <c r="C512" s="116"/>
      <c r="D512" s="199">
        <f>IFERROR(E512/F512,"N.A")</f>
        <v>1</v>
      </c>
      <c r="E512" s="202">
        <f>COUNTIF('A2 Exploitation'!F509:F511,"ok")</f>
        <v>1</v>
      </c>
      <c r="F512" s="203">
        <f>COUNTA('A2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2</v>
      </c>
    </row>
    <row r="514" spans="1:7" x14ac:dyDescent="0.3">
      <c r="A514" s="248" t="s">
        <v>35</v>
      </c>
      <c r="B514" s="249"/>
      <c r="C514" s="250"/>
      <c r="D514" s="251">
        <f>D513/(COUNT(B509:C512)*2)</f>
        <v>0.25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x14ac:dyDescent="0.3">
      <c r="A519" s="330"/>
      <c r="B519" s="247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x14ac:dyDescent="0.3">
      <c r="A539" s="330"/>
      <c r="B539" s="247" t="s">
        <v>34</v>
      </c>
      <c r="C539" s="247" t="s">
        <v>33</v>
      </c>
      <c r="D539" s="331"/>
      <c r="E539" s="332"/>
      <c r="F539" s="33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0.70833333333333337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9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1.9396551724137932E-2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1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str">
        <f>'A3 Exploitation'!A8:F8</f>
        <v>EL MANAR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3" t="s">
        <v>42</v>
      </c>
      <c r="B8" s="369">
        <f>'A3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'A3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'A3 Exploitation'!B11:F11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0</v>
      </c>
    </row>
    <row r="23" spans="1:7" x14ac:dyDescent="0.3">
      <c r="A23" s="351" t="s">
        <v>295</v>
      </c>
      <c r="B23" s="352"/>
      <c r="C23" s="353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0</v>
      </c>
    </row>
    <row r="53" spans="1:7" x14ac:dyDescent="0.3">
      <c r="A53" s="351" t="s">
        <v>295</v>
      </c>
      <c r="B53" s="352"/>
      <c r="C53" s="353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0</v>
      </c>
    </row>
    <row r="64" spans="1:7" x14ac:dyDescent="0.3">
      <c r="A64" s="351" t="s">
        <v>295</v>
      </c>
      <c r="B64" s="352"/>
      <c r="C64" s="353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0</v>
      </c>
    </row>
    <row r="162" spans="1:7" x14ac:dyDescent="0.3">
      <c r="A162" s="351" t="s">
        <v>295</v>
      </c>
      <c r="B162" s="352"/>
      <c r="C162" s="353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0</v>
      </c>
    </row>
    <row r="170" spans="1:7" x14ac:dyDescent="0.3">
      <c r="A170" s="351" t="s">
        <v>295</v>
      </c>
      <c r="B170" s="352"/>
      <c r="C170" s="353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0</v>
      </c>
    </row>
    <row r="178" spans="1:7" x14ac:dyDescent="0.3">
      <c r="A178" s="351" t="s">
        <v>295</v>
      </c>
      <c r="B178" s="352"/>
      <c r="C178" s="353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0</v>
      </c>
    </row>
    <row r="187" spans="1:7" x14ac:dyDescent="0.3">
      <c r="A187" s="351" t="s">
        <v>295</v>
      </c>
      <c r="B187" s="352"/>
      <c r="C187" s="353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0</v>
      </c>
    </row>
    <row r="195" spans="1:6" x14ac:dyDescent="0.3">
      <c r="A195" s="351" t="s">
        <v>295</v>
      </c>
      <c r="B195" s="352"/>
      <c r="C195" s="353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>
        <f>E197*100/F197</f>
        <v>0</v>
      </c>
      <c r="E197" s="231">
        <f>COUNTIF('A2 Technique'!F17:F193,"ok")</f>
        <v>0</v>
      </c>
      <c r="F197" s="232">
        <f>COUNTA('A2 Technique'!F17:F193)</f>
        <v>2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3"/>
      <c r="E1" s="323"/>
      <c r="F1" s="323"/>
      <c r="G1" s="323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4" t="s">
        <v>179</v>
      </c>
      <c r="B7" s="324"/>
      <c r="C7" s="324"/>
      <c r="D7" s="324"/>
      <c r="E7" s="324"/>
      <c r="F7" s="324"/>
      <c r="G7" s="104"/>
    </row>
    <row r="8" spans="1:7" ht="29.25" x14ac:dyDescent="0.45">
      <c r="A8" s="325" t="str">
        <f>'Page de garde'!D18</f>
        <v>EL MANAR</v>
      </c>
      <c r="B8" s="325"/>
      <c r="C8" s="325"/>
      <c r="D8" s="325"/>
      <c r="E8" s="325"/>
      <c r="F8" s="325"/>
      <c r="G8" s="104"/>
    </row>
    <row r="9" spans="1:7" ht="24" x14ac:dyDescent="0.45">
      <c r="A9" s="306" t="s">
        <v>42</v>
      </c>
      <c r="B9" s="378"/>
      <c r="C9" s="378"/>
      <c r="D9" s="378"/>
      <c r="E9" s="378"/>
      <c r="F9" s="378"/>
      <c r="G9" s="104"/>
    </row>
    <row r="10" spans="1:7" ht="24" x14ac:dyDescent="0.45">
      <c r="A10" s="307" t="s">
        <v>44</v>
      </c>
      <c r="B10" s="379"/>
      <c r="C10" s="379"/>
      <c r="D10" s="379"/>
      <c r="E10" s="379"/>
      <c r="F10" s="379"/>
      <c r="G10" s="104"/>
    </row>
    <row r="11" spans="1:7" ht="24" x14ac:dyDescent="0.45">
      <c r="A11" s="306" t="s">
        <v>43</v>
      </c>
      <c r="B11" s="377"/>
      <c r="C11" s="377"/>
      <c r="D11" s="377"/>
      <c r="E11" s="377"/>
      <c r="F11" s="377"/>
      <c r="G11" s="104"/>
    </row>
    <row r="12" spans="1:7" ht="24" x14ac:dyDescent="0.45">
      <c r="A12" s="306" t="s">
        <v>239</v>
      </c>
      <c r="B12" s="376">
        <f>D549</f>
        <v>0</v>
      </c>
      <c r="C12" s="376"/>
      <c r="D12" s="376"/>
      <c r="E12" s="376"/>
      <c r="F12" s="376"/>
      <c r="G12" s="104"/>
    </row>
    <row r="13" spans="1:7" ht="22.5" x14ac:dyDescent="0.45">
      <c r="D13" s="329"/>
      <c r="E13" s="329"/>
      <c r="F13" s="329"/>
      <c r="G13" s="329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0" t="s">
        <v>30</v>
      </c>
      <c r="B17" s="331" t="s">
        <v>31</v>
      </c>
      <c r="C17" s="331"/>
      <c r="D17" s="331" t="s">
        <v>46</v>
      </c>
      <c r="E17" s="332" t="s">
        <v>310</v>
      </c>
      <c r="F17" s="332" t="s">
        <v>357</v>
      </c>
    </row>
    <row r="18" spans="1:8" ht="16.5" customHeight="1" x14ac:dyDescent="0.3">
      <c r="A18" s="330"/>
      <c r="B18" s="247" t="s">
        <v>34</v>
      </c>
      <c r="C18" s="247" t="s">
        <v>33</v>
      </c>
      <c r="D18" s="331"/>
      <c r="E18" s="332"/>
      <c r="F18" s="332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3" t="s">
        <v>378</v>
      </c>
      <c r="B38" s="334"/>
      <c r="C38" s="334"/>
      <c r="D38" s="334"/>
      <c r="E38" s="334"/>
      <c r="F38" s="335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30" t="s">
        <v>30</v>
      </c>
      <c r="B50" s="331" t="s">
        <v>31</v>
      </c>
      <c r="C50" s="331"/>
      <c r="D50" s="331" t="s">
        <v>46</v>
      </c>
      <c r="E50" s="332" t="s">
        <v>310</v>
      </c>
      <c r="F50" s="332" t="s">
        <v>359</v>
      </c>
      <c r="G50" s="106"/>
    </row>
    <row r="51" spans="1:7" ht="16.5" customHeight="1" x14ac:dyDescent="0.3">
      <c r="A51" s="330"/>
      <c r="B51" s="247" t="s">
        <v>34</v>
      </c>
      <c r="C51" s="247" t="s">
        <v>33</v>
      </c>
      <c r="D51" s="331"/>
      <c r="E51" s="332"/>
      <c r="F51" s="332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3" t="s">
        <v>378</v>
      </c>
      <c r="B94" s="334"/>
      <c r="C94" s="334"/>
      <c r="D94" s="334"/>
      <c r="E94" s="334"/>
      <c r="F94" s="335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30" t="s">
        <v>30</v>
      </c>
      <c r="B107" s="331" t="s">
        <v>31</v>
      </c>
      <c r="C107" s="331"/>
      <c r="D107" s="331" t="s">
        <v>46</v>
      </c>
      <c r="E107" s="332" t="s">
        <v>310</v>
      </c>
      <c r="F107" s="332" t="s">
        <v>359</v>
      </c>
    </row>
    <row r="108" spans="1:7" ht="16.5" customHeight="1" x14ac:dyDescent="0.3">
      <c r="A108" s="330"/>
      <c r="B108" s="247" t="s">
        <v>34</v>
      </c>
      <c r="C108" s="247" t="s">
        <v>33</v>
      </c>
      <c r="D108" s="331"/>
      <c r="E108" s="332"/>
      <c r="F108" s="332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6" t="s">
        <v>378</v>
      </c>
      <c r="B148" s="337"/>
      <c r="C148" s="337"/>
      <c r="D148" s="338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30" t="s">
        <v>30</v>
      </c>
      <c r="B162" s="331" t="s">
        <v>31</v>
      </c>
      <c r="C162" s="331"/>
      <c r="D162" s="331" t="s">
        <v>46</v>
      </c>
      <c r="E162" s="332" t="s">
        <v>310</v>
      </c>
      <c r="F162" s="332" t="s">
        <v>359</v>
      </c>
      <c r="G162" s="106"/>
    </row>
    <row r="163" spans="1:7" ht="16.5" customHeight="1" x14ac:dyDescent="0.3">
      <c r="A163" s="330"/>
      <c r="B163" s="247" t="s">
        <v>34</v>
      </c>
      <c r="C163" s="247" t="s">
        <v>33</v>
      </c>
      <c r="D163" s="331"/>
      <c r="E163" s="332"/>
      <c r="F163" s="332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9" t="s">
        <v>378</v>
      </c>
      <c r="B195" s="339"/>
      <c r="C195" s="339"/>
      <c r="D195" s="339"/>
      <c r="E195" s="339"/>
      <c r="F195" s="339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30" t="s">
        <v>30</v>
      </c>
      <c r="B209" s="331" t="s">
        <v>31</v>
      </c>
      <c r="C209" s="331"/>
      <c r="D209" s="331" t="s">
        <v>46</v>
      </c>
      <c r="E209" s="332" t="s">
        <v>310</v>
      </c>
      <c r="F209" s="332" t="s">
        <v>359</v>
      </c>
      <c r="G209" s="106"/>
    </row>
    <row r="210" spans="1:7" ht="16.5" customHeight="1" x14ac:dyDescent="0.3">
      <c r="A210" s="330"/>
      <c r="B210" s="247" t="s">
        <v>34</v>
      </c>
      <c r="C210" s="247" t="s">
        <v>33</v>
      </c>
      <c r="D210" s="331"/>
      <c r="E210" s="332"/>
      <c r="F210" s="332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9" t="s">
        <v>378</v>
      </c>
      <c r="B256" s="339"/>
      <c r="C256" s="339"/>
      <c r="D256" s="339"/>
      <c r="E256" s="339"/>
      <c r="F256" s="339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30" t="s">
        <v>30</v>
      </c>
      <c r="B270" s="331" t="s">
        <v>31</v>
      </c>
      <c r="C270" s="331"/>
      <c r="D270" s="331" t="s">
        <v>46</v>
      </c>
      <c r="E270" s="332" t="s">
        <v>310</v>
      </c>
      <c r="F270" s="332" t="s">
        <v>359</v>
      </c>
      <c r="G270" s="168"/>
    </row>
    <row r="271" spans="1:7" s="13" customFormat="1" ht="16.5" customHeight="1" x14ac:dyDescent="0.3">
      <c r="A271" s="330"/>
      <c r="B271" s="247" t="s">
        <v>34</v>
      </c>
      <c r="C271" s="247" t="s">
        <v>33</v>
      </c>
      <c r="D271" s="331"/>
      <c r="E271" s="332"/>
      <c r="F271" s="332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0" t="s">
        <v>395</v>
      </c>
      <c r="B308" s="341"/>
      <c r="C308" s="341"/>
      <c r="D308" s="341"/>
      <c r="E308" s="341"/>
      <c r="F308" s="342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30" t="s">
        <v>30</v>
      </c>
      <c r="B322" s="331" t="s">
        <v>31</v>
      </c>
      <c r="C322" s="331"/>
      <c r="D322" s="331" t="s">
        <v>46</v>
      </c>
      <c r="E322" s="332" t="s">
        <v>310</v>
      </c>
      <c r="F322" s="332" t="s">
        <v>359</v>
      </c>
      <c r="G322" s="106"/>
    </row>
    <row r="323" spans="1:7" ht="16.5" customHeight="1" x14ac:dyDescent="0.3">
      <c r="A323" s="330"/>
      <c r="B323" s="247" t="s">
        <v>34</v>
      </c>
      <c r="C323" s="247" t="s">
        <v>33</v>
      </c>
      <c r="D323" s="331"/>
      <c r="E323" s="332"/>
      <c r="F323" s="332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0" t="s">
        <v>378</v>
      </c>
      <c r="B349" s="341"/>
      <c r="C349" s="341"/>
      <c r="D349" s="341"/>
      <c r="E349" s="341"/>
      <c r="F349" s="341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30" t="s">
        <v>30</v>
      </c>
      <c r="B362" s="331" t="s">
        <v>31</v>
      </c>
      <c r="C362" s="331"/>
      <c r="D362" s="331" t="s">
        <v>46</v>
      </c>
      <c r="E362" s="332" t="s">
        <v>310</v>
      </c>
      <c r="F362" s="332" t="s">
        <v>359</v>
      </c>
      <c r="G362" s="106"/>
    </row>
    <row r="363" spans="1:7" ht="16.5" customHeight="1" x14ac:dyDescent="0.3">
      <c r="A363" s="330"/>
      <c r="B363" s="247" t="s">
        <v>34</v>
      </c>
      <c r="C363" s="247" t="s">
        <v>33</v>
      </c>
      <c r="D363" s="331"/>
      <c r="E363" s="332"/>
      <c r="F363" s="332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9" t="s">
        <v>378</v>
      </c>
      <c r="B383" s="339"/>
      <c r="C383" s="339"/>
      <c r="D383" s="339"/>
      <c r="E383" s="339"/>
      <c r="F383" s="339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30" t="s">
        <v>30</v>
      </c>
      <c r="B395" s="331" t="s">
        <v>31</v>
      </c>
      <c r="C395" s="331"/>
      <c r="D395" s="331" t="s">
        <v>46</v>
      </c>
      <c r="E395" s="332" t="s">
        <v>310</v>
      </c>
      <c r="F395" s="332" t="s">
        <v>359</v>
      </c>
      <c r="G395" s="106"/>
    </row>
    <row r="396" spans="1:7" ht="16.5" customHeight="1" x14ac:dyDescent="0.3">
      <c r="A396" s="330"/>
      <c r="B396" s="247" t="s">
        <v>34</v>
      </c>
      <c r="C396" s="247" t="s">
        <v>33</v>
      </c>
      <c r="D396" s="331"/>
      <c r="E396" s="332"/>
      <c r="F396" s="332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9" t="s">
        <v>378</v>
      </c>
      <c r="B435" s="339"/>
      <c r="C435" s="339"/>
      <c r="D435" s="339"/>
      <c r="E435" s="339"/>
      <c r="F435" s="339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30" t="s">
        <v>30</v>
      </c>
      <c r="B448" s="331" t="s">
        <v>31</v>
      </c>
      <c r="C448" s="331"/>
      <c r="D448" s="331" t="s">
        <v>46</v>
      </c>
      <c r="E448" s="332" t="s">
        <v>310</v>
      </c>
      <c r="F448" s="332" t="s">
        <v>359</v>
      </c>
      <c r="G448" s="106"/>
    </row>
    <row r="449" spans="1:6" ht="16.5" customHeight="1" x14ac:dyDescent="0.3">
      <c r="A449" s="330"/>
      <c r="B449" s="247" t="s">
        <v>34</v>
      </c>
      <c r="C449" s="247" t="s">
        <v>33</v>
      </c>
      <c r="D449" s="331"/>
      <c r="E449" s="332"/>
      <c r="F449" s="332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3" t="s">
        <v>378</v>
      </c>
      <c r="B471" s="344"/>
      <c r="C471" s="344"/>
      <c r="D471" s="344"/>
      <c r="E471" s="344"/>
      <c r="F471" s="344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5" t="s">
        <v>366</v>
      </c>
      <c r="B483" s="345"/>
      <c r="C483" s="345"/>
      <c r="D483" s="345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30" t="s">
        <v>30</v>
      </c>
      <c r="B485" s="331" t="s">
        <v>31</v>
      </c>
      <c r="C485" s="331"/>
      <c r="D485" s="331" t="s">
        <v>46</v>
      </c>
      <c r="E485" s="332" t="s">
        <v>310</v>
      </c>
      <c r="F485" s="332" t="s">
        <v>359</v>
      </c>
      <c r="G485" s="106"/>
    </row>
    <row r="486" spans="1:7" ht="16.5" customHeight="1" x14ac:dyDescent="0.3">
      <c r="A486" s="330"/>
      <c r="B486" s="247" t="s">
        <v>34</v>
      </c>
      <c r="C486" s="247" t="s">
        <v>33</v>
      </c>
      <c r="D486" s="331"/>
      <c r="E486" s="332"/>
      <c r="F486" s="332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30" t="s">
        <v>30</v>
      </c>
      <c r="B507" s="331" t="s">
        <v>31</v>
      </c>
      <c r="C507" s="331"/>
      <c r="D507" s="331" t="s">
        <v>46</v>
      </c>
      <c r="E507" s="332" t="s">
        <v>310</v>
      </c>
      <c r="F507" s="332" t="s">
        <v>359</v>
      </c>
      <c r="G507" s="106"/>
    </row>
    <row r="508" spans="1:7" ht="16.5" customHeight="1" x14ac:dyDescent="0.3">
      <c r="A508" s="330"/>
      <c r="B508" s="247" t="s">
        <v>34</v>
      </c>
      <c r="C508" s="247" t="s">
        <v>33</v>
      </c>
      <c r="D508" s="331"/>
      <c r="E508" s="332"/>
      <c r="F508" s="332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30" t="s">
        <v>30</v>
      </c>
      <c r="B518" s="331" t="s">
        <v>31</v>
      </c>
      <c r="C518" s="331"/>
      <c r="D518" s="331" t="s">
        <v>46</v>
      </c>
      <c r="E518" s="332" t="s">
        <v>310</v>
      </c>
      <c r="F518" s="332" t="s">
        <v>359</v>
      </c>
      <c r="G518" s="106"/>
    </row>
    <row r="519" spans="1:7" ht="16.5" customHeight="1" x14ac:dyDescent="0.3">
      <c r="A519" s="330"/>
      <c r="B519" s="247" t="s">
        <v>34</v>
      </c>
      <c r="C519" s="247" t="s">
        <v>33</v>
      </c>
      <c r="D519" s="331"/>
      <c r="E519" s="332"/>
      <c r="F519" s="332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30" t="s">
        <v>30</v>
      </c>
      <c r="B538" s="331" t="s">
        <v>31</v>
      </c>
      <c r="C538" s="331"/>
      <c r="D538" s="331" t="s">
        <v>46</v>
      </c>
      <c r="E538" s="332" t="s">
        <v>310</v>
      </c>
      <c r="F538" s="332" t="s">
        <v>359</v>
      </c>
      <c r="G538" s="106"/>
    </row>
    <row r="539" spans="1:7" ht="16.5" customHeight="1" x14ac:dyDescent="0.3">
      <c r="A539" s="330"/>
      <c r="B539" s="247" t="s">
        <v>34</v>
      </c>
      <c r="C539" s="247" t="s">
        <v>33</v>
      </c>
      <c r="D539" s="331"/>
      <c r="E539" s="332"/>
      <c r="F539" s="332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3"/>
      <c r="E1" s="323"/>
      <c r="F1" s="323"/>
      <c r="G1" s="323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7" t="s">
        <v>50</v>
      </c>
      <c r="B6" s="347"/>
      <c r="C6" s="347"/>
      <c r="D6" s="347"/>
      <c r="E6" s="347"/>
      <c r="F6" s="347"/>
      <c r="G6" s="104"/>
    </row>
    <row r="7" spans="1:7" s="11" customFormat="1" ht="21.75" customHeight="1" x14ac:dyDescent="0.45">
      <c r="A7" s="325" t="e">
        <f>#REF!</f>
        <v>#REF!</v>
      </c>
      <c r="B7" s="325"/>
      <c r="C7" s="325"/>
      <c r="D7" s="325"/>
      <c r="E7" s="325"/>
      <c r="F7" s="325"/>
      <c r="G7" s="104"/>
    </row>
    <row r="8" spans="1:7" s="11" customFormat="1" ht="24" x14ac:dyDescent="0.45">
      <c r="A8" s="243" t="s">
        <v>42</v>
      </c>
      <c r="B8" s="369">
        <f>'A4 Exploitation'!B9:F9</f>
        <v>0</v>
      </c>
      <c r="C8" s="369"/>
      <c r="D8" s="369"/>
      <c r="E8" s="369"/>
      <c r="F8" s="369"/>
      <c r="G8" s="104"/>
    </row>
    <row r="9" spans="1:7" s="11" customFormat="1" ht="24" x14ac:dyDescent="0.45">
      <c r="A9" s="244" t="s">
        <v>44</v>
      </c>
      <c r="B9" s="370">
        <f>'A4 Exploitation'!B10:F10</f>
        <v>0</v>
      </c>
      <c r="C9" s="370"/>
      <c r="D9" s="370"/>
      <c r="E9" s="370"/>
      <c r="F9" s="370"/>
      <c r="G9" s="104"/>
    </row>
    <row r="10" spans="1:7" s="11" customFormat="1" ht="24" x14ac:dyDescent="0.45">
      <c r="A10" s="243" t="s">
        <v>43</v>
      </c>
      <c r="B10" s="366">
        <f>'A4 Exploitation'!A8:F8</f>
        <v>0</v>
      </c>
      <c r="C10" s="366"/>
      <c r="D10" s="366"/>
      <c r="E10" s="366"/>
      <c r="F10" s="366"/>
      <c r="G10" s="104"/>
    </row>
    <row r="11" spans="1:7" s="11" customFormat="1" ht="24" x14ac:dyDescent="0.45">
      <c r="A11" s="243" t="s">
        <v>294</v>
      </c>
      <c r="B11" s="371">
        <f>D199</f>
        <v>0</v>
      </c>
      <c r="C11" s="371"/>
      <c r="D11" s="371"/>
      <c r="E11" s="371"/>
      <c r="F11" s="371"/>
      <c r="G11" s="104"/>
    </row>
    <row r="12" spans="1:7" s="11" customFormat="1" ht="22.5" x14ac:dyDescent="0.45">
      <c r="A12" s="10"/>
      <c r="D12" s="329"/>
      <c r="E12" s="329"/>
      <c r="F12" s="329"/>
      <c r="G12" s="329"/>
    </row>
    <row r="13" spans="1:7" s="11" customFormat="1" ht="11.25" customHeight="1" x14ac:dyDescent="0.3">
      <c r="A13" s="330" t="s">
        <v>30</v>
      </c>
      <c r="B13" s="331" t="s">
        <v>31</v>
      </c>
      <c r="C13" s="331"/>
      <c r="D13" s="331" t="s">
        <v>46</v>
      </c>
      <c r="E13" s="331" t="s">
        <v>190</v>
      </c>
      <c r="F13" s="331" t="s">
        <v>191</v>
      </c>
      <c r="G13" s="91"/>
    </row>
    <row r="14" spans="1:7" s="11" customFormat="1" ht="12.75" customHeight="1" x14ac:dyDescent="0.3">
      <c r="A14" s="330"/>
      <c r="B14" s="247" t="s">
        <v>34</v>
      </c>
      <c r="C14" s="247" t="s">
        <v>33</v>
      </c>
      <c r="D14" s="331"/>
      <c r="E14" s="331"/>
      <c r="F14" s="331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4" t="s">
        <v>0</v>
      </c>
      <c r="B16" s="355"/>
      <c r="C16" s="355"/>
      <c r="D16" s="355"/>
      <c r="E16" s="355"/>
      <c r="F16" s="355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6" t="s">
        <v>36</v>
      </c>
      <c r="B22" s="357"/>
      <c r="C22" s="358"/>
      <c r="D22" s="290">
        <f>SUM(B17:C21)</f>
        <v>0</v>
      </c>
    </row>
    <row r="23" spans="1:7" x14ac:dyDescent="0.3">
      <c r="A23" s="351" t="s">
        <v>295</v>
      </c>
      <c r="B23" s="352"/>
      <c r="C23" s="353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9" t="s">
        <v>4</v>
      </c>
      <c r="B25" s="360"/>
      <c r="C25" s="360"/>
      <c r="D25" s="360"/>
      <c r="E25" s="360"/>
      <c r="F25" s="360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1" t="s">
        <v>36</v>
      </c>
      <c r="B33" s="352"/>
      <c r="C33" s="353"/>
      <c r="D33" s="289">
        <f>SUM(B26:C32)</f>
        <v>0</v>
      </c>
    </row>
    <row r="34" spans="1:7" x14ac:dyDescent="0.3">
      <c r="A34" s="351" t="s">
        <v>295</v>
      </c>
      <c r="B34" s="352"/>
      <c r="C34" s="353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9" t="s">
        <v>219</v>
      </c>
      <c r="B36" s="360"/>
      <c r="C36" s="360"/>
      <c r="D36" s="360"/>
      <c r="E36" s="360"/>
      <c r="F36" s="360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1" t="s">
        <v>36</v>
      </c>
      <c r="B42" s="352"/>
      <c r="C42" s="353"/>
      <c r="D42" s="289">
        <f>SUM(B37:C41)</f>
        <v>0</v>
      </c>
      <c r="E42" s="12"/>
      <c r="F42" s="12"/>
      <c r="G42" s="105"/>
    </row>
    <row r="43" spans="1:7" s="19" customFormat="1" x14ac:dyDescent="0.3">
      <c r="A43" s="351" t="s">
        <v>295</v>
      </c>
      <c r="B43" s="352"/>
      <c r="C43" s="353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1" t="s">
        <v>21</v>
      </c>
      <c r="B45" s="362"/>
      <c r="C45" s="362"/>
      <c r="D45" s="362"/>
      <c r="E45" s="362"/>
      <c r="F45" s="362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1" t="s">
        <v>36</v>
      </c>
      <c r="B52" s="352"/>
      <c r="C52" s="353"/>
      <c r="D52" s="289">
        <f>SUM(B46:C51)</f>
        <v>0</v>
      </c>
    </row>
    <row r="53" spans="1:7" x14ac:dyDescent="0.3">
      <c r="A53" s="351" t="s">
        <v>295</v>
      </c>
      <c r="B53" s="352"/>
      <c r="C53" s="353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9" t="s">
        <v>8</v>
      </c>
      <c r="B55" s="360"/>
      <c r="C55" s="360"/>
      <c r="D55" s="360"/>
      <c r="E55" s="360"/>
      <c r="F55" s="360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1" t="s">
        <v>36</v>
      </c>
      <c r="B63" s="352"/>
      <c r="C63" s="353"/>
      <c r="D63" s="289">
        <f>SUM(B56:C62)</f>
        <v>0</v>
      </c>
    </row>
    <row r="64" spans="1:7" x14ac:dyDescent="0.3">
      <c r="A64" s="351" t="s">
        <v>295</v>
      </c>
      <c r="B64" s="352"/>
      <c r="C64" s="353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9" t="s">
        <v>130</v>
      </c>
      <c r="B66" s="360"/>
      <c r="C66" s="360"/>
      <c r="D66" s="360"/>
      <c r="E66" s="360"/>
      <c r="F66" s="360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1" t="s">
        <v>36</v>
      </c>
      <c r="B84" s="352"/>
      <c r="C84" s="353"/>
      <c r="D84" s="289">
        <f>SUM(B67:C83)</f>
        <v>0</v>
      </c>
    </row>
    <row r="85" spans="1:7" x14ac:dyDescent="0.3">
      <c r="A85" s="351" t="s">
        <v>295</v>
      </c>
      <c r="B85" s="352"/>
      <c r="C85" s="353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9" t="s">
        <v>211</v>
      </c>
      <c r="B87" s="360"/>
      <c r="C87" s="360"/>
      <c r="D87" s="360"/>
      <c r="E87" s="360"/>
      <c r="F87" s="360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1" t="s">
        <v>36</v>
      </c>
      <c r="B102" s="352"/>
      <c r="C102" s="353"/>
      <c r="D102" s="289">
        <f>SUM(B88:C101)</f>
        <v>0</v>
      </c>
    </row>
    <row r="103" spans="1:7" x14ac:dyDescent="0.3">
      <c r="A103" s="351" t="s">
        <v>295</v>
      </c>
      <c r="B103" s="352"/>
      <c r="C103" s="353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9" t="s">
        <v>212</v>
      </c>
      <c r="B106" s="360"/>
      <c r="C106" s="360"/>
      <c r="D106" s="360"/>
      <c r="E106" s="360"/>
      <c r="F106" s="360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1" t="s">
        <v>36</v>
      </c>
      <c r="B118" s="352"/>
      <c r="C118" s="353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1" t="s">
        <v>295</v>
      </c>
      <c r="B119" s="352"/>
      <c r="C119" s="353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9" t="s">
        <v>185</v>
      </c>
      <c r="B121" s="360"/>
      <c r="C121" s="360"/>
      <c r="D121" s="360"/>
      <c r="E121" s="360"/>
      <c r="F121" s="360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1" t="s">
        <v>36</v>
      </c>
      <c r="B133" s="352"/>
      <c r="C133" s="353"/>
      <c r="D133" s="289">
        <f>SUM(B122:C132)</f>
        <v>0</v>
      </c>
    </row>
    <row r="134" spans="1:7" x14ac:dyDescent="0.3">
      <c r="A134" s="351" t="s">
        <v>295</v>
      </c>
      <c r="B134" s="352"/>
      <c r="C134" s="353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9" t="s">
        <v>71</v>
      </c>
      <c r="B136" s="360"/>
      <c r="C136" s="360"/>
      <c r="D136" s="360"/>
      <c r="E136" s="360"/>
      <c r="F136" s="360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1" t="s">
        <v>36</v>
      </c>
      <c r="B149" s="352"/>
      <c r="C149" s="353"/>
      <c r="D149" s="289">
        <f>SUM(B137:C148)</f>
        <v>0</v>
      </c>
    </row>
    <row r="150" spans="1:7" x14ac:dyDescent="0.3">
      <c r="A150" s="351" t="s">
        <v>295</v>
      </c>
      <c r="B150" s="352"/>
      <c r="C150" s="353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9" t="s">
        <v>217</v>
      </c>
      <c r="B152" s="360"/>
      <c r="C152" s="360"/>
      <c r="D152" s="360"/>
      <c r="E152" s="360"/>
      <c r="F152" s="360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1" t="s">
        <v>36</v>
      </c>
      <c r="B161" s="357"/>
      <c r="C161" s="358"/>
      <c r="D161" s="290">
        <f>SUM(B153:C160)</f>
        <v>0</v>
      </c>
    </row>
    <row r="162" spans="1:7" x14ac:dyDescent="0.3">
      <c r="A162" s="351" t="s">
        <v>295</v>
      </c>
      <c r="B162" s="352"/>
      <c r="C162" s="353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9" t="s">
        <v>77</v>
      </c>
      <c r="B164" s="360"/>
      <c r="C164" s="360"/>
      <c r="D164" s="360"/>
      <c r="E164" s="360"/>
      <c r="F164" s="360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1" t="s">
        <v>36</v>
      </c>
      <c r="B169" s="352"/>
      <c r="C169" s="353"/>
      <c r="D169" s="289">
        <f>SUM(B165:C168)</f>
        <v>0</v>
      </c>
    </row>
    <row r="170" spans="1:7" x14ac:dyDescent="0.3">
      <c r="A170" s="351" t="s">
        <v>295</v>
      </c>
      <c r="B170" s="352"/>
      <c r="C170" s="353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3" t="s">
        <v>17</v>
      </c>
      <c r="B172" s="364"/>
      <c r="C172" s="364"/>
      <c r="D172" s="364"/>
      <c r="E172" s="364"/>
      <c r="F172" s="364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1" t="s">
        <v>36</v>
      </c>
      <c r="B177" s="352"/>
      <c r="C177" s="353"/>
      <c r="D177" s="289">
        <f>SUM(B173:C176)</f>
        <v>0</v>
      </c>
    </row>
    <row r="178" spans="1:7" x14ac:dyDescent="0.3">
      <c r="A178" s="351" t="s">
        <v>295</v>
      </c>
      <c r="B178" s="352"/>
      <c r="C178" s="353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9" t="s">
        <v>78</v>
      </c>
      <c r="B180" s="360"/>
      <c r="C180" s="360"/>
      <c r="D180" s="360"/>
      <c r="E180" s="360"/>
      <c r="F180" s="360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1" t="s">
        <v>36</v>
      </c>
      <c r="B186" s="352"/>
      <c r="C186" s="353"/>
      <c r="D186" s="289">
        <f>SUM(B181:C185)</f>
        <v>0</v>
      </c>
    </row>
    <row r="187" spans="1:7" x14ac:dyDescent="0.3">
      <c r="A187" s="351" t="s">
        <v>295</v>
      </c>
      <c r="B187" s="352"/>
      <c r="C187" s="353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9" t="s">
        <v>216</v>
      </c>
      <c r="B189" s="360"/>
      <c r="C189" s="360"/>
      <c r="D189" s="360"/>
      <c r="E189" s="360"/>
      <c r="F189" s="360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1" t="s">
        <v>36</v>
      </c>
      <c r="B194" s="352"/>
      <c r="C194" s="353"/>
      <c r="D194" s="259">
        <f>SUM(B190:C193)</f>
        <v>0</v>
      </c>
    </row>
    <row r="195" spans="1:6" x14ac:dyDescent="0.3">
      <c r="A195" s="351" t="s">
        <v>295</v>
      </c>
      <c r="B195" s="352"/>
      <c r="C195" s="353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2018-02-22T14:54:44Z</cp:lastPrinted>
  <dcterms:created xsi:type="dcterms:W3CDTF">2015-10-03T07:44:26Z</dcterms:created>
  <dcterms:modified xsi:type="dcterms:W3CDTF">2019-04-13T13:25:20Z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