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Boussalem\2018\10\"/>
    </mc:Choice>
  </mc:AlternateContent>
  <bookViews>
    <workbookView xWindow="0" yWindow="0" windowWidth="20490" windowHeight="71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32" i="43" l="1"/>
  <c r="D197" i="35"/>
  <c r="D444" i="43"/>
  <c r="F543" i="43"/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201" i="33" s="1"/>
  <c r="D202" i="33" s="1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D102" i="35" s="1"/>
  <c r="D103" i="35" s="1"/>
  <c r="C82" i="35"/>
  <c r="C80" i="35"/>
  <c r="C77" i="35"/>
  <c r="C76" i="35"/>
  <c r="D84" i="35" s="1"/>
  <c r="D85" i="35" s="1"/>
  <c r="C75" i="35"/>
  <c r="C61" i="35"/>
  <c r="C60" i="35"/>
  <c r="C56" i="35"/>
  <c r="D52" i="35"/>
  <c r="D53" i="35" s="1"/>
  <c r="C51" i="35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E543" i="43"/>
  <c r="C542" i="43"/>
  <c r="A537" i="43"/>
  <c r="E532" i="43"/>
  <c r="C530" i="43"/>
  <c r="C528" i="43"/>
  <c r="A517" i="43"/>
  <c r="F512" i="43"/>
  <c r="E512" i="43"/>
  <c r="D512" i="43"/>
  <c r="B512" i="43" s="1"/>
  <c r="D513" i="43" s="1"/>
  <c r="D514" i="43" s="1"/>
  <c r="B152" i="29" s="1"/>
  <c r="A506" i="43"/>
  <c r="F498" i="43"/>
  <c r="E498" i="43"/>
  <c r="D498" i="43"/>
  <c r="B498" i="43" s="1"/>
  <c r="D499" i="43" s="1"/>
  <c r="C490" i="43"/>
  <c r="D493" i="43" s="1"/>
  <c r="D494" i="43" s="1"/>
  <c r="A484" i="43"/>
  <c r="F476" i="43"/>
  <c r="E476" i="43"/>
  <c r="D476" i="43"/>
  <c r="C469" i="43"/>
  <c r="C466" i="43"/>
  <c r="C465" i="43"/>
  <c r="C461" i="43"/>
  <c r="C455" i="43"/>
  <c r="D457" i="43" s="1"/>
  <c r="D458" i="43" s="1"/>
  <c r="A447" i="43"/>
  <c r="F439" i="43"/>
  <c r="E439" i="43"/>
  <c r="C438" i="43"/>
  <c r="C432" i="43"/>
  <c r="C431" i="43"/>
  <c r="C425" i="43"/>
  <c r="C422" i="43"/>
  <c r="C415" i="43"/>
  <c r="C411" i="43"/>
  <c r="C405" i="43"/>
  <c r="C402" i="43"/>
  <c r="D406" i="43" s="1"/>
  <c r="D407" i="43" s="1"/>
  <c r="A394" i="43"/>
  <c r="F386" i="43"/>
  <c r="E386" i="43"/>
  <c r="C381" i="43"/>
  <c r="C378" i="43"/>
  <c r="C371" i="43"/>
  <c r="C369" i="43"/>
  <c r="C368" i="43"/>
  <c r="A361" i="43"/>
  <c r="F353" i="43"/>
  <c r="E353" i="43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D285" i="43" s="1"/>
  <c r="D286" i="43" s="1"/>
  <c r="A269" i="43"/>
  <c r="F261" i="43"/>
  <c r="E261" i="43"/>
  <c r="C252" i="43"/>
  <c r="C251" i="43"/>
  <c r="C250" i="43"/>
  <c r="C249" i="43"/>
  <c r="C240" i="43"/>
  <c r="C238" i="43"/>
  <c r="C235" i="43"/>
  <c r="C230" i="43"/>
  <c r="C227" i="43"/>
  <c r="D244" i="43" s="1"/>
  <c r="D245" i="43" s="1"/>
  <c r="C220" i="43"/>
  <c r="C219" i="43"/>
  <c r="A208" i="43"/>
  <c r="F200" i="43"/>
  <c r="E200" i="43"/>
  <c r="D200" i="43"/>
  <c r="C194" i="43"/>
  <c r="C190" i="43"/>
  <c r="C186" i="43"/>
  <c r="C184" i="43"/>
  <c r="C182" i="43"/>
  <c r="C181" i="43"/>
  <c r="C170" i="43"/>
  <c r="D172" i="43" s="1"/>
  <c r="A161" i="43"/>
  <c r="F153" i="43"/>
  <c r="E153" i="43"/>
  <c r="D153" i="43" s="1"/>
  <c r="C147" i="43"/>
  <c r="C145" i="43"/>
  <c r="C143" i="43"/>
  <c r="C138" i="43"/>
  <c r="C134" i="43"/>
  <c r="C132" i="43"/>
  <c r="C131" i="43"/>
  <c r="C129" i="43"/>
  <c r="C125" i="43"/>
  <c r="C115" i="43"/>
  <c r="D117" i="43" s="1"/>
  <c r="D118" i="43" s="1"/>
  <c r="A106" i="43"/>
  <c r="F99" i="43"/>
  <c r="E99" i="43"/>
  <c r="D99" i="43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 s="1"/>
  <c r="C35" i="43"/>
  <c r="C34" i="43"/>
  <c r="C30" i="43"/>
  <c r="D25" i="43"/>
  <c r="D26" i="43" s="1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D149" i="37" s="1"/>
  <c r="D150" i="37" s="1"/>
  <c r="C132" i="37"/>
  <c r="C130" i="37"/>
  <c r="C128" i="37"/>
  <c r="C127" i="37"/>
  <c r="D133" i="37" s="1"/>
  <c r="D134" i="37" s="1"/>
  <c r="D118" i="37"/>
  <c r="D119" i="37" s="1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A537" i="36"/>
  <c r="B532" i="36"/>
  <c r="C530" i="36"/>
  <c r="C528" i="36"/>
  <c r="A517" i="36"/>
  <c r="B512" i="36"/>
  <c r="D513" i="36" s="1"/>
  <c r="D514" i="36" s="1"/>
  <c r="B151" i="29" s="1"/>
  <c r="A506" i="36"/>
  <c r="B498" i="36"/>
  <c r="D499" i="36" s="1"/>
  <c r="D500" i="36" s="1"/>
  <c r="C490" i="36"/>
  <c r="D493" i="36" s="1"/>
  <c r="D494" i="36" s="1"/>
  <c r="A484" i="36"/>
  <c r="C469" i="36"/>
  <c r="C466" i="36"/>
  <c r="C465" i="36"/>
  <c r="D477" i="36" s="1"/>
  <c r="C461" i="36"/>
  <c r="C455" i="36"/>
  <c r="D457" i="36" s="1"/>
  <c r="D458" i="36" s="1"/>
  <c r="A447" i="36"/>
  <c r="B439" i="36"/>
  <c r="C438" i="36"/>
  <c r="C432" i="36"/>
  <c r="C431" i="36"/>
  <c r="C425" i="36"/>
  <c r="C422" i="36"/>
  <c r="D426" i="36" s="1"/>
  <c r="D427" i="36" s="1"/>
  <c r="C415" i="36"/>
  <c r="C411" i="36"/>
  <c r="C405" i="36"/>
  <c r="C402" i="36"/>
  <c r="D406" i="36" s="1"/>
  <c r="D407" i="36" s="1"/>
  <c r="A394" i="36"/>
  <c r="D387" i="36"/>
  <c r="B386" i="36"/>
  <c r="C381" i="36"/>
  <c r="C378" i="36"/>
  <c r="C371" i="36"/>
  <c r="C369" i="36"/>
  <c r="C368" i="36"/>
  <c r="A361" i="36"/>
  <c r="B353" i="36"/>
  <c r="C348" i="36"/>
  <c r="C344" i="36"/>
  <c r="C342" i="36"/>
  <c r="C340" i="36"/>
  <c r="C331" i="36"/>
  <c r="D333" i="36" s="1"/>
  <c r="D334" i="36" s="1"/>
  <c r="A321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C252" i="36"/>
  <c r="C251" i="36"/>
  <c r="C250" i="36"/>
  <c r="C249" i="36"/>
  <c r="C240" i="36"/>
  <c r="C238" i="36"/>
  <c r="C235" i="36"/>
  <c r="C230" i="36"/>
  <c r="C227" i="36"/>
  <c r="D222" i="36"/>
  <c r="D223" i="36" s="1"/>
  <c r="C220" i="36"/>
  <c r="C219" i="36"/>
  <c r="A208" i="36"/>
  <c r="C194" i="36"/>
  <c r="C190" i="36"/>
  <c r="C186" i="36"/>
  <c r="C184" i="36"/>
  <c r="C182" i="36"/>
  <c r="C181" i="36"/>
  <c r="C170" i="36"/>
  <c r="D172" i="36" s="1"/>
  <c r="A161" i="36"/>
  <c r="C147" i="36"/>
  <c r="C145" i="36"/>
  <c r="C143" i="36"/>
  <c r="C138" i="36"/>
  <c r="C134" i="36"/>
  <c r="C132" i="36"/>
  <c r="C131" i="36"/>
  <c r="C129" i="36"/>
  <c r="C125" i="36"/>
  <c r="D117" i="36"/>
  <c r="D118" i="36" s="1"/>
  <c r="C115" i="36"/>
  <c r="A106" i="36"/>
  <c r="C91" i="36"/>
  <c r="C89" i="36"/>
  <c r="C82" i="36"/>
  <c r="C79" i="36"/>
  <c r="C74" i="36"/>
  <c r="C72" i="36"/>
  <c r="C69" i="36"/>
  <c r="D84" i="36" s="1"/>
  <c r="C68" i="36"/>
  <c r="C65" i="36"/>
  <c r="C59" i="36"/>
  <c r="D61" i="36" s="1"/>
  <c r="D62" i="36" s="1"/>
  <c r="A49" i="36"/>
  <c r="B41" i="36"/>
  <c r="C35" i="36"/>
  <c r="C34" i="36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417" i="43" l="1"/>
  <c r="D418" i="43" s="1"/>
  <c r="D149" i="35"/>
  <c r="D150" i="35" s="1"/>
  <c r="D133" i="35"/>
  <c r="D134" i="35" s="1"/>
  <c r="D118" i="35"/>
  <c r="D119" i="35" s="1"/>
  <c r="D63" i="35"/>
  <c r="D64" i="35" s="1"/>
  <c r="D502" i="43"/>
  <c r="D503" i="43" s="1"/>
  <c r="B143" i="29" s="1"/>
  <c r="D426" i="43"/>
  <c r="D427" i="43" s="1"/>
  <c r="D439" i="43"/>
  <c r="B439" i="43" s="1"/>
  <c r="D440" i="43" s="1"/>
  <c r="D353" i="43"/>
  <c r="B353" i="43" s="1"/>
  <c r="D354" i="43" s="1"/>
  <c r="D222" i="43"/>
  <c r="D223" i="43" s="1"/>
  <c r="D139" i="43"/>
  <c r="D140" i="43" s="1"/>
  <c r="D161" i="37"/>
  <c r="D162" i="37" s="1"/>
  <c r="D102" i="37"/>
  <c r="D103" i="37" s="1"/>
  <c r="D532" i="43"/>
  <c r="B532" i="43" s="1"/>
  <c r="D533" i="43" s="1"/>
  <c r="D534" i="43" s="1"/>
  <c r="B162" i="29" s="1"/>
  <c r="D543" i="43"/>
  <c r="D154" i="43"/>
  <c r="D157" i="43" s="1"/>
  <c r="D158" i="43" s="1"/>
  <c r="B71" i="29" s="1"/>
  <c r="D386" i="43"/>
  <c r="B386" i="43" s="1"/>
  <c r="D387" i="43" s="1"/>
  <c r="D201" i="43"/>
  <c r="D202" i="43" s="1"/>
  <c r="D261" i="43"/>
  <c r="D262" i="43" s="1"/>
  <c r="D500" i="43"/>
  <c r="D63" i="37"/>
  <c r="D64" i="37" s="1"/>
  <c r="D544" i="36"/>
  <c r="D533" i="36"/>
  <c r="D534" i="36" s="1"/>
  <c r="B161" i="29" s="1"/>
  <c r="D440" i="36"/>
  <c r="D373" i="36"/>
  <c r="D374" i="36" s="1"/>
  <c r="D354" i="36"/>
  <c r="D355" i="36" s="1"/>
  <c r="D314" i="36"/>
  <c r="D315" i="36" s="1"/>
  <c r="D201" i="36"/>
  <c r="D202" i="36" s="1"/>
  <c r="D154" i="36"/>
  <c r="D155" i="36" s="1"/>
  <c r="D100" i="36"/>
  <c r="D101" i="36" s="1"/>
  <c r="D42" i="36"/>
  <c r="D43" i="36" s="1"/>
  <c r="D45" i="31"/>
  <c r="D46" i="31" s="1"/>
  <c r="B55" i="29" s="1"/>
  <c r="D43" i="31"/>
  <c r="D85" i="36"/>
  <c r="D441" i="36"/>
  <c r="D195" i="35"/>
  <c r="D317" i="36"/>
  <c r="D318" i="36" s="1"/>
  <c r="B97" i="29" s="1"/>
  <c r="D478" i="36"/>
  <c r="D480" i="36"/>
  <c r="D481" i="36" s="1"/>
  <c r="B133" i="29" s="1"/>
  <c r="D265" i="33"/>
  <c r="D266" i="33" s="1"/>
  <c r="B90" i="29" s="1"/>
  <c r="D263" i="33"/>
  <c r="D155" i="31"/>
  <c r="D157" i="31"/>
  <c r="D158" i="31" s="1"/>
  <c r="B73" i="29" s="1"/>
  <c r="D477" i="33"/>
  <c r="D204" i="31"/>
  <c r="D205" i="31" s="1"/>
  <c r="B82" i="29" s="1"/>
  <c r="D173" i="31"/>
  <c r="D262" i="31"/>
  <c r="B65" i="29"/>
  <c r="D547" i="33"/>
  <c r="B45" i="29" s="1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173" i="43"/>
  <c r="D388" i="36"/>
  <c r="D545" i="36"/>
  <c r="B170" i="29" s="1"/>
  <c r="D195" i="37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D314" i="43" s="1"/>
  <c r="D373" i="43"/>
  <c r="D374" i="43" s="1"/>
  <c r="D42" i="33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204" i="36"/>
  <c r="D205" i="36" s="1"/>
  <c r="B79" i="29" s="1"/>
  <c r="D84" i="37"/>
  <c r="D85" i="37" s="1"/>
  <c r="D84" i="43"/>
  <c r="D100" i="43"/>
  <c r="D101" i="43" s="1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222" i="33"/>
  <c r="D223" i="33" s="1"/>
  <c r="D314" i="33"/>
  <c r="D354" i="33"/>
  <c r="D118" i="25"/>
  <c r="D119" i="25" s="1"/>
  <c r="D477" i="31"/>
  <c r="D544" i="43" l="1"/>
  <c r="D545" i="43" s="1"/>
  <c r="B171" i="29" s="1"/>
  <c r="B543" i="43"/>
  <c r="D155" i="43"/>
  <c r="D547" i="43"/>
  <c r="B44" i="29" s="1"/>
  <c r="D204" i="43"/>
  <c r="D205" i="43" s="1"/>
  <c r="B80" i="29" s="1"/>
  <c r="D443" i="36"/>
  <c r="D444" i="36" s="1"/>
  <c r="B124" i="29" s="1"/>
  <c r="D390" i="36"/>
  <c r="D391" i="36" s="1"/>
  <c r="B115" i="29" s="1"/>
  <c r="D357" i="36"/>
  <c r="D358" i="36" s="1"/>
  <c r="B106" i="29" s="1"/>
  <c r="D102" i="36"/>
  <c r="D103" i="36" s="1"/>
  <c r="B61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<sst xmlns="http://schemas.openxmlformats.org/spreadsheetml/2006/main" count="3978" uniqueCount="463">
  <si>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</si>
  <si>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</si>
  <si>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</si>
  <si>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</si>
  <si>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</si>
  <si>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</si>
  <si>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</si>
  <si>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</si>
  <si>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</si>
  <si>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</si>
  <si>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</si>
  <si>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</si>
  <si>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</si>
  <si>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</si>
  <si>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</si>
  <si>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</si>
  <si>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</si>
  <si>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</si>
  <si>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</si>
  <si>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</si>
  <si>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</si>
  <si>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</si>
  <si>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</si>
  <si>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</si>
  <si>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</si>
  <si>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</si>
  <si>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</si>
  <si>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</si>
  <si>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</si>
  <si>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</si>
  <si>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</si>
  <si>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</si>
  <si>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</si>
  <si>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</si>
  <si>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</si>
  <si>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</si>
  <si>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</si>
  <si>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</si>
  <si>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</si>
  <si>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</si>
  <si>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</si>
  <si>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</si>
  <si>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</si>
  <si>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</si>
  <si>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</si>
  <si>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</si>
  <si>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</si>
  <si>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</si>
  <si>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</si>
  <si>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</si>
  <si>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</si>
  <si>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</si>
  <si>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</si>
  <si>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</si>
  <si>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</si>
  <si>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</si>
  <si>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</si>
  <si>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</si>
  <si>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</si>
  <si>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</si>
  <si>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</si>
  <si>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</si>
  <si>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</si>
  <si>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</si>
  <si>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</si>
  <si>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</si>
  <si>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</si>
  <si>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</si>
  <si>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</si>
  <si>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</si>
  <si>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</si>
  <si>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</si>
  <si>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</si>
  <si>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</si>
  <si>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</si>
  <si>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</si>
  <si>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</si>
  <si>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</si>
  <si>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</si>
  <si>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</si>
  <si>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</si>
  <si>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</si>
  <si>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</si>
  <si>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</si>
  <si>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</si>
  <si>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</si>
  <si>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</si>
  <si>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</si>
  <si>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</si>
  <si>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</si>
  <si>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</si>
  <si>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</si>
  <si>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</si>
  <si>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</si>
  <si>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</si>
  <si>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</si>
  <si>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</si>
  <si>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</si>
  <si>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</si>
  <si>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</si>
  <si>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</si>
  <si>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</si>
  <si>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</si>
  <si>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</si>
  <si>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</si>
  <si>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</si>
  <si>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</si>
  <si>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</si>
  <si>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</si>
  <si>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</si>
  <si>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</si>
  <si>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</si>
  <si>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</si>
  <si>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</si>
  <si>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</si>
  <si>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</si>
  <si>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</si>
  <si>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</si>
  <si>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</si>
  <si>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</si>
  <si>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</si>
  <si>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</si>
  <si>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</si>
  <si>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</si>
  <si>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</si>
  <si>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</si>
  <si>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</si>
  <si>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</si>
  <si>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</si>
  <si>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</si>
  <si>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</si>
  <si>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</si>
  <si>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</si>
  <si>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</si>
  <si>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</si>
  <si>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</si>
  <si>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</si>
  <si>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</si>
  <si>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</si>
  <si>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</si>
  <si>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</si>
  <si>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</si>
  <si>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</si>
  <si>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</si>
  <si>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</si>
  <si>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</si>
  <si>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</si>
  <si>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</si>
  <si>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</si>
  <si>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</si>
  <si>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</si>
  <si>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</si>
  <si>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</si>
  <si>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</si>
  <si>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</si>
  <si>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</si>
  <si>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</si>
  <si>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</si>
  <si>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</si>
  <si>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</si>
  <si>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</si>
  <si>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</si>
  <si>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</si>
  <si>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</si>
  <si>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</si>
  <si>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</si>
  <si>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</si>
  <si>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</si>
  <si>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</si>
  <si>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</si>
  <si>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</si>
  <si>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</si>
  <si>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</si>
  <si>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</si>
  <si>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</si>
  <si>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</si>
  <si>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</si>
  <si>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</si>
  <si>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</si>
  <si>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</si>
  <si>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</si>
  <si>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</si>
  <si>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</si>
  <si>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</si>
  <si>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</si>
  <si>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</si>
  <si>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</si>
  <si>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</si>
  <si>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</si>
  <si>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</si>
  <si>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</si>
  <si>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</si>
  <si>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</si>
  <si>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</si>
  <si>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</si>
  <si>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</si>
  <si>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</si>
  <si>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</si>
  <si>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</si>
  <si>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</si>
  <si>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</si>
  <si>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</si>
  <si>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</si>
  <si>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</si>
  <si>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</si>
  <si>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</si>
  <si>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</si>
  <si>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</si>
  <si>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</si>
  <si>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</si>
  <si>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</si>
  <si>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</si>
  <si>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</si>
  <si>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</si>
  <si>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</si>
  <si>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</si>
  <si>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</si>
  <si>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</si>
  <si>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</si>
  <si>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</si>
  <si>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</si>
  <si>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</si>
  <si>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</si>
  <si>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</si>
  <si>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</si>
  <si>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</si>
  <si>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</si>
  <si>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</si>
  <si>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</si>
  <si>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</si>
  <si>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</si>
  <si>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</si>
  <si>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</si>
  <si>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</si>
  <si>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</si>
  <si>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</si>
  <si>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</si>
  <si>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</si>
  <si>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</si>
  <si>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</si>
  <si>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</si>
  <si>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</si>
  <si>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</si>
  <si>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</si>
  <si>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</si>
  <si>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</si>
  <si>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</si>
  <si>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</si>
  <si>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</si>
  <si>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</si>
  <si>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</si>
  <si>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</si>
  <si>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</si>
  <si>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</si>
  <si>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</si>
  <si>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</si>
  <si>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</si>
  <si>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</si>
  <si>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</si>
  <si>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</si>
  <si>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</si>
  <si>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</si>
  <si>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</si>
  <si>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</si>
  <si>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</si>
  <si>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</si>
  <si>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</si>
  <si>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</si>
  <si>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</si>
  <si>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</si>
  <si>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</si>
  <si>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</si>
  <si>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</si>
  <si>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</si>
  <si>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</si>
  <si>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</si>
  <si>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</si>
  <si>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</si>
  <si>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</si>
  <si>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</si>
  <si>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</si>
  <si>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</si>
  <si>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</si>
  <si>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</si>
  <si>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</si>
  <si>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</si>
  <si>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</si>
  <si>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</si>
  <si>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</si>
  <si>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</si>
  <si>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</si>
  <si>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</si>
  <si>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</si>
  <si>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</si>
  <si>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</si>
  <si>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</si>
  <si>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</si>
  <si>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</si>
  <si>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</si>
  <si>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</si>
  <si>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</si>
  <si>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</si>
  <si>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</si>
  <si>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</si>
  <si>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</si>
  <si>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</si>
  <si>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</si>
  <si>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</si>
  <si>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</si>
  <si>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</si>
  <si>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</si>
  <si>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</si>
  <si>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</si>
  <si>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</si>
  <si>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</si>
  <si>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</si>
  <si>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</si>
  <si>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</si>
  <si>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</si>
  <si>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</si>
  <si>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</si>
  <si>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</si>
  <si>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</si>
  <si>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</si>
  <si>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</si>
  <si>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</si>
  <si>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</si>
  <si>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</si>
  <si>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</si>
  <si>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</si>
  <si>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</si>
  <si>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</si>
  <si>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</si>
  <si>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</si>
  <si>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</si>
  <si>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</si>
  <si>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</si>
  <si>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</si>
  <si>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</si>
  <si>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</si>
  <si>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</si>
  <si>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</si>
  <si>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</si>
  <si>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</si>
  <si>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</si>
  <si>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</si>
  <si>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</si>
  <si>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</si>
  <si>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</si>
  <si>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</si>
  <si>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</si>
  <si>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</si>
  <si>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</si>
  <si>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</si>
  <si>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</si>
  <si>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</si>
  <si>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</si>
  <si>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</si>
  <si>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</si>
  <si>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</si>
  <si>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</si>
  <si>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</si>
  <si>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</si>
  <si>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</si>
  <si>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</si>
  <si>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</si>
  <si>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</si>
  <si>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</si>
  <si>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</si>
  <si>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</si>
  <si>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</si>
  <si>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</si>
  <si>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</si>
  <si>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</si>
  <si>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</si>
  <si>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</si>
  <si>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</si>
  <si>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</si>
  <si>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</si>
  <si>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</si>
  <si>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</si>
  <si>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</si>
  <si>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</si>
  <si>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</si>
  <si>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</si>
  <si>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</si>
  <si>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</si>
  <si>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</si>
  <si>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</si>
  <si>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</si>
  <si>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</si>
  <si>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</si>
  <si>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</si>
  <si>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</si>
  <si>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</si>
  <si>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</si>
  <si>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</si>
  <si>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</si>
  <si>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</si>
  <si>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</si>
  <si>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</si>
  <si>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</si>
  <si>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</si>
  <si>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</si>
  <si>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</si>
  <si>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</si>
  <si>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</si>
  <si>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</si>
  <si>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BOU SALEM</t>
  </si>
  <si>
    <t>M Souheil DRAOUI</t>
  </si>
  <si>
    <t>Directeur magasin M Malek GHARBI</t>
  </si>
  <si>
    <t>L'autocontrôle du nettoyage n'était pas quotidien.</t>
  </si>
  <si>
    <t>Les températures à cœur des produits n'étaient pas mesurés et enregistrés pour les mois janvier et mars 2018 (voir photo).</t>
  </si>
  <si>
    <t>Renforcer le nettoyage au niveau des rayons pâtes et farines.</t>
  </si>
  <si>
    <t>Présence d'une odeur désagréable au niveau des sanitaires hommes.</t>
  </si>
  <si>
    <t>Présence de blattes américaines au niveau de la réserve.</t>
  </si>
  <si>
    <t>Dernière analyse faite le 23/08/2017.</t>
  </si>
  <si>
    <t>Hygrométrie 42%, correct.</t>
  </si>
  <si>
    <t>Présence de givre au niveau de l'armoire froide négative pour le stockage des produits surgelés.</t>
  </si>
  <si>
    <t>Absence de local poubelles.</t>
  </si>
  <si>
    <t>Prévoir un local spécifique pour les poubelles.</t>
  </si>
  <si>
    <t>La pédale de la poubelle au niveau de la salle de pause était rompu.</t>
  </si>
  <si>
    <t>L'odeur au niveau des sanitaires hommes était répugnante.</t>
  </si>
  <si>
    <t>Un boudin de mini salami était dépourvu de DF, DLC et du N°lot. Le suivi de ce produit n'est pas faisable. Renforcer la vérification au niveau des linéaires.</t>
  </si>
  <si>
    <t>Taux de réalisation du plan d'action précédent</t>
  </si>
  <si>
    <t>Réduire l'éspace sous la porte de la réception (voir photo).</t>
  </si>
  <si>
    <t>Présence de quelques produits stockés dans leurs cartons.</t>
  </si>
  <si>
    <t>La mesure et l'enregistrement des températures à cœur des produits n'étaient pas réalisée.</t>
  </si>
  <si>
    <t>Le sol était ébréché à plusieurs niveaux. Le nettoyage est difficile à ce niveau.</t>
  </si>
  <si>
    <t>Renforcer la lutte</t>
  </si>
  <si>
    <t>Veuillez assurer un enregistrement quotidien des fiches de réception.</t>
  </si>
  <si>
    <t>Renforcer le nettoyage de la balance.</t>
  </si>
  <si>
    <t>Absence de thermomètre.
Absence de suivi et de l'enregistrement des températures à cœur et du relevé mensuel.
Absence du suivi et de l'enregistrement des températures de la chaine du froid pour le mois de septembre.</t>
  </si>
  <si>
    <t>Fournir un thermomètre pour chaque rayon.
Assurer l'enregistrement des températures quotidiennement et conserver les enregistrements.</t>
  </si>
  <si>
    <t>Absence de l'autocontrôle du nettoyage depuis le 07/10/18.</t>
  </si>
  <si>
    <t>Absence de poubelle au niveau du rayon.</t>
  </si>
  <si>
    <t>La qualité de fraicheur des légumes stockés n'était pas satisfaisante.</t>
  </si>
  <si>
    <t>Présence d'une caisse de chips pamplemousse 30G dont la DLC était dépassée depuis le 25/10/18 (voir photo).</t>
  </si>
  <si>
    <t>Renforcer le contrôle et le suivi des DLC.</t>
  </si>
  <si>
    <t>L'autocontrôle du nettoyage était absent depuis le 07/10/18.</t>
  </si>
  <si>
    <t>Certains produits étaient stockés dans leurs cartons.</t>
  </si>
  <si>
    <t>Absence de thermomètre à sonde. Utilisation du thermomètre de la réception.</t>
  </si>
  <si>
    <t>Fournir un thermomètre pour chaque rayon.</t>
  </si>
  <si>
    <t>Veuillez assurer l'enregistrement quotidien des autocontrôles du nettoyage.</t>
  </si>
  <si>
    <t>Absence de l'autocontrôle du nettoyage.</t>
  </si>
  <si>
    <t>Absence du suivi et de l'enregistrement des températures pour le mois de septembre.
Absence de l'enregistrement des températures à cœur pour tous les mois.</t>
  </si>
  <si>
    <t>Veuillez assurer le suivi et l'enregistrement des températures de la chaine du froid quotidiennement.</t>
  </si>
  <si>
    <t>Présence d'une odeur désagréable au niveau des vestiaires et sanitaires des hommes.</t>
  </si>
  <si>
    <t>Dernière analyse faite le 10/07/18.</t>
  </si>
  <si>
    <t>Le taux d'hygromètrie était de 48% &lt; 65%, correct.</t>
  </si>
  <si>
    <t>Le sol était ébréché. Les opération de nettoyage sont difficiles à ce niveau.</t>
  </si>
  <si>
    <t>Le sol était ébréché au niveau de la réserve. Le nettoyage est difficile.</t>
  </si>
  <si>
    <t>Assurer la réparation.</t>
  </si>
  <si>
    <t>Absence du suivi et de l'enregistrement des autocontrôles du nettoyage depuis le 15/10/18.</t>
  </si>
  <si>
    <t>Présence des bulletins d'analyse et plans d'action</t>
  </si>
  <si>
    <t>Enregistrements des autocontrôles de nettoyage et de désinfection</t>
  </si>
  <si>
    <t xml:space="preserve">Utilisation correcte des cadenciers de cuisson et de fabrication </t>
  </si>
  <si>
    <t>Absence de seau alimentaire pour le remplissage des sac de sucre. Le remplissage était réalisé par versement direct.</t>
  </si>
  <si>
    <t>Présence d'odeur nauséabonde au niveau des sanitaires hommes.</t>
  </si>
  <si>
    <t>Présence de givre au niveau du meuble des glaces.</t>
  </si>
  <si>
    <t>Présence de nourriture au niveau des casiers des femmes.</t>
  </si>
  <si>
    <t>Les distributeurs savon au niveau des sanitaires hommes e femmes et dans la salle de pause étaient endommagés.</t>
  </si>
  <si>
    <t>Absence des feuilles d'enregistrement à la réception depuis le 15/10/18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</si>
</sst>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  <font>
      <sz val="11"/>
      <color theme="0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81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8" fillId="2" borderId="0" xfId="0" applyFont="1" applyFill="1" applyAlignment="1" applyProtection="1">
      <alignment wrapText="1"/>
      <protection locked="0"/>
    </xf>
    <xf numFmtId="0" fontId="8" fillId="2" borderId="1" xfId="0" applyFont="1" applyFill="1" applyBorder="1" applyAlignment="1" applyProtection="1">
      <alignment horizontal="left" vertical="top" wrapText="1"/>
      <protection locked="0"/>
    </xf>
    <xf numFmtId="0" fontId="45" fillId="2" borderId="0" xfId="0" applyFont="1" applyFill="1"/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65" fontId="9" fillId="12" borderId="5" xfId="0" applyNumberFormat="1" applyFont="1" applyFill="1" applyBorder="1" applyAlignment="1" applyProtection="1">
      <alignment horizontal="center"/>
      <protection hidden="1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0.96875</c:v>
                </c:pt>
                <c:pt idx="1">
                  <c:v>0.65625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3154016"/>
        <c:axId val="673149664"/>
      </c:barChart>
      <c:catAx>
        <c:axId val="673154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3149664"/>
        <c:crosses val="autoZero"/>
        <c:auto val="1"/>
        <c:lblAlgn val="ctr"/>
        <c:lblOffset val="100"/>
        <c:noMultiLvlLbl val="0"/>
      </c:catAx>
      <c:valAx>
        <c:axId val="673149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3154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3718704"/>
        <c:axId val="673714896"/>
      </c:barChart>
      <c:catAx>
        <c:axId val="673718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3714896"/>
        <c:crosses val="autoZero"/>
        <c:auto val="1"/>
        <c:lblAlgn val="ctr"/>
        <c:lblOffset val="100"/>
        <c:noMultiLvlLbl val="0"/>
      </c:catAx>
      <c:valAx>
        <c:axId val="673714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3718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0.9375</c:v>
                </c:pt>
                <c:pt idx="1">
                  <c:v>0.8571428571428571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3713264"/>
        <c:axId val="673711088"/>
      </c:barChart>
      <c:catAx>
        <c:axId val="673713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3711088"/>
        <c:crosses val="autoZero"/>
        <c:auto val="1"/>
        <c:lblAlgn val="ctr"/>
        <c:lblOffset val="100"/>
        <c:noMultiLvlLbl val="0"/>
      </c:catAx>
      <c:valAx>
        <c:axId val="673711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3713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3710000"/>
        <c:axId val="673720336"/>
      </c:barChart>
      <c:catAx>
        <c:axId val="673710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3720336"/>
        <c:crosses val="autoZero"/>
        <c:auto val="1"/>
        <c:lblAlgn val="ctr"/>
        <c:lblOffset val="100"/>
        <c:noMultiLvlLbl val="0"/>
      </c:catAx>
      <c:valAx>
        <c:axId val="673720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3710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3715984"/>
        <c:axId val="673721424"/>
      </c:barChart>
      <c:catAx>
        <c:axId val="67371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3721424"/>
        <c:crosses val="autoZero"/>
        <c:auto val="1"/>
        <c:lblAlgn val="ctr"/>
        <c:lblOffset val="100"/>
        <c:noMultiLvlLbl val="0"/>
      </c:catAx>
      <c:valAx>
        <c:axId val="673721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3715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3723600"/>
        <c:axId val="673724688"/>
      </c:barChart>
      <c:catAx>
        <c:axId val="673723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3724688"/>
        <c:crosses val="autoZero"/>
        <c:auto val="1"/>
        <c:lblAlgn val="ctr"/>
        <c:lblOffset val="100"/>
        <c:noMultiLvlLbl val="0"/>
      </c:catAx>
      <c:valAx>
        <c:axId val="673724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3723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0.88888888888888884</c:v>
                </c:pt>
                <c:pt idx="1">
                  <c:v>0.81521739130434778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3714352"/>
        <c:axId val="674405680"/>
      </c:barChart>
      <c:catAx>
        <c:axId val="673714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4405680"/>
        <c:crosses val="autoZero"/>
        <c:auto val="1"/>
        <c:lblAlgn val="ctr"/>
        <c:lblOffset val="100"/>
        <c:noMultiLvlLbl val="0"/>
      </c:catAx>
      <c:valAx>
        <c:axId val="674405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3714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0.95454545454545459</c:v>
                </c:pt>
                <c:pt idx="1">
                  <c:v>0.77064220183486243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4406768"/>
        <c:axId val="674400784"/>
      </c:barChart>
      <c:catAx>
        <c:axId val="674406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4400784"/>
        <c:crosses val="autoZero"/>
        <c:auto val="1"/>
        <c:lblAlgn val="ctr"/>
        <c:lblOffset val="100"/>
        <c:noMultiLvlLbl val="0"/>
      </c:catAx>
      <c:valAx>
        <c:axId val="674400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4406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0.92171717171717171</c:v>
                </c:pt>
                <c:pt idx="1">
                  <c:v>0.79292979656960516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674394800"/>
        <c:axId val="674395344"/>
        <c:extLst xmlns:c16r2="http://schemas.microsoft.com/office/drawing/2015/06/chart"/>
      </c:barChart>
      <c:catAx>
        <c:axId val="6743948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4395344"/>
        <c:crosses val="autoZero"/>
        <c:auto val="1"/>
        <c:lblAlgn val="ctr"/>
        <c:lblOffset val="100"/>
        <c:noMultiLvlLbl val="0"/>
      </c:catAx>
      <c:valAx>
        <c:axId val="67439534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4394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0.60321969696969702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674396976"/>
        <c:axId val="674399696"/>
        <c:extLst xmlns:c16r2="http://schemas.microsoft.com/office/drawing/2015/06/chart"/>
      </c:barChart>
      <c:catAx>
        <c:axId val="674396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4399696"/>
        <c:crosses val="autoZero"/>
        <c:auto val="1"/>
        <c:lblAlgn val="ctr"/>
        <c:lblOffset val="100"/>
        <c:noMultiLvlLbl val="0"/>
      </c:catAx>
      <c:valAx>
        <c:axId val="674399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4396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3144224"/>
        <c:axId val="673145312"/>
      </c:barChart>
      <c:catAx>
        <c:axId val="673144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3145312"/>
        <c:crosses val="autoZero"/>
        <c:auto val="1"/>
        <c:lblAlgn val="ctr"/>
        <c:lblOffset val="100"/>
        <c:noMultiLvlLbl val="0"/>
      </c:catAx>
      <c:valAx>
        <c:axId val="673145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3144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3144768"/>
        <c:axId val="673152928"/>
      </c:barChart>
      <c:catAx>
        <c:axId val="673144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3152928"/>
        <c:crosses val="autoZero"/>
        <c:auto val="1"/>
        <c:lblAlgn val="ctr"/>
        <c:lblOffset val="100"/>
        <c:noMultiLvlLbl val="0"/>
      </c:catAx>
      <c:valAx>
        <c:axId val="673152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3144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3149120"/>
        <c:axId val="673157824"/>
      </c:barChart>
      <c:catAx>
        <c:axId val="673149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3157824"/>
        <c:crosses val="autoZero"/>
        <c:auto val="1"/>
        <c:lblAlgn val="ctr"/>
        <c:lblOffset val="100"/>
        <c:noMultiLvlLbl val="0"/>
      </c:catAx>
      <c:valAx>
        <c:axId val="673157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3149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3151296"/>
        <c:axId val="673142592"/>
      </c:barChart>
      <c:catAx>
        <c:axId val="673151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3142592"/>
        <c:crosses val="autoZero"/>
        <c:auto val="1"/>
        <c:lblAlgn val="ctr"/>
        <c:lblOffset val="100"/>
        <c:noMultiLvlLbl val="0"/>
      </c:catAx>
      <c:valAx>
        <c:axId val="673142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3151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3151840"/>
        <c:axId val="673143136"/>
      </c:barChart>
      <c:catAx>
        <c:axId val="67315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3143136"/>
        <c:crosses val="autoZero"/>
        <c:auto val="1"/>
        <c:lblAlgn val="ctr"/>
        <c:lblOffset val="100"/>
        <c:noMultiLvlLbl val="0"/>
      </c:catAx>
      <c:valAx>
        <c:axId val="673143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315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0.9375</c:v>
                </c:pt>
                <c:pt idx="1">
                  <c:v>0.58333333333333337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3155648"/>
        <c:axId val="673157280"/>
      </c:barChart>
      <c:catAx>
        <c:axId val="673155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3157280"/>
        <c:crosses val="autoZero"/>
        <c:auto val="1"/>
        <c:lblAlgn val="ctr"/>
        <c:lblOffset val="100"/>
        <c:noMultiLvlLbl val="0"/>
      </c:catAx>
      <c:valAx>
        <c:axId val="673157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3155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0.94117647058823528</c:v>
                </c:pt>
                <c:pt idx="1">
                  <c:v>0.91176470588235292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3717616"/>
        <c:axId val="673712720"/>
      </c:barChart>
      <c:catAx>
        <c:axId val="67371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3712720"/>
        <c:crosses val="autoZero"/>
        <c:auto val="1"/>
        <c:lblAlgn val="ctr"/>
        <c:lblOffset val="100"/>
        <c:noMultiLvlLbl val="0"/>
      </c:catAx>
      <c:valAx>
        <c:axId val="673712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3717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0.94827586206896552</c:v>
                </c:pt>
                <c:pt idx="1">
                  <c:v>0.76666666666666672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3719792"/>
        <c:axId val="673721968"/>
      </c:barChart>
      <c:catAx>
        <c:axId val="673719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3721968"/>
        <c:crosses val="autoZero"/>
        <c:auto val="1"/>
        <c:lblAlgn val="ctr"/>
        <c:lblOffset val="100"/>
        <c:noMultiLvlLbl val="0"/>
      </c:catAx>
      <c:valAx>
        <c:axId val="673721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3719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4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5" t="s">
        <v>407</v>
      </c>
      <c r="B18" s="315"/>
      <c r="C18" s="315"/>
      <c r="D18" s="316" t="s">
        <v>408</v>
      </c>
      <c r="E18" s="316"/>
      <c r="F18" s="316"/>
      <c r="G18" s="316"/>
      <c r="H18" s="316"/>
      <c r="I18" s="316"/>
      <c r="J18" s="316"/>
      <c r="K18" s="316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17" t="s">
        <v>324</v>
      </c>
      <c r="B21" s="317"/>
      <c r="C21" s="317"/>
      <c r="D21" s="317"/>
      <c r="E21" s="317"/>
      <c r="F21" s="317"/>
      <c r="G21" s="317"/>
      <c r="H21" s="317"/>
      <c r="I21" s="317"/>
      <c r="J21" s="317"/>
      <c r="K21" s="317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8" t="s">
        <v>326</v>
      </c>
      <c r="C23" s="318"/>
      <c r="D23" s="61"/>
      <c r="E23" s="61"/>
      <c r="F23" s="61"/>
      <c r="G23" s="61"/>
      <c r="H23" s="61"/>
      <c r="I23" s="61"/>
      <c r="J23" s="60" t="str">
        <f>D18</f>
        <v>BOU SALEM</v>
      </c>
    </row>
    <row r="24" spans="1:11" ht="33" customHeight="1" x14ac:dyDescent="0.25">
      <c r="A24" s="242" t="s">
        <v>327</v>
      </c>
      <c r="B24" s="319">
        <f>AVERAGE('A1 Exploitation'!D549,'A1 Technique'!D199)</f>
        <v>0.92171717171717171</v>
      </c>
      <c r="C24" s="319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9">
        <f>AVERAGE('A2 Exploitation'!D549,'A2 Technique'!D199)</f>
        <v>0.79292979656960516</v>
      </c>
      <c r="C25" s="319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9">
        <f>AVERAGE('A3 Exploitation'!D549,'A3 Technique'!D199)</f>
        <v>0</v>
      </c>
      <c r="C26" s="319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9">
        <f>AVERAGE('A4 Exploitation'!D549,'A4 Technique'!D199)</f>
        <v>0</v>
      </c>
      <c r="C27" s="319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9"/>
      <c r="C28" s="319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9"/>
      <c r="C29" s="319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8" t="s">
        <v>333</v>
      </c>
      <c r="C33" s="318"/>
      <c r="D33" s="61"/>
      <c r="E33" s="61"/>
      <c r="F33" s="61"/>
      <c r="G33" s="61"/>
      <c r="H33" s="61"/>
      <c r="I33" s="61"/>
      <c r="J33" s="60" t="str">
        <f>D18</f>
        <v>BOU SALEM</v>
      </c>
    </row>
    <row r="34" spans="1:10" ht="33" customHeight="1" x14ac:dyDescent="0.25">
      <c r="A34" s="242" t="s">
        <v>327</v>
      </c>
      <c r="B34" s="319">
        <f>'A1 Exploitation'!D549</f>
        <v>0.95454545454545459</v>
      </c>
      <c r="C34" s="319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9">
        <f>'A2 Exploitation'!D549</f>
        <v>0.77064220183486243</v>
      </c>
      <c r="C35" s="319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9">
        <f>'A3 Exploitation'!D549</f>
        <v>0</v>
      </c>
      <c r="C36" s="319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9">
        <f>'A4 Exploitation'!D549</f>
        <v>0</v>
      </c>
      <c r="C37" s="319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9"/>
      <c r="C38" s="319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9"/>
      <c r="C39" s="319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20" t="s">
        <v>334</v>
      </c>
      <c r="C42" s="320"/>
      <c r="D42" s="61"/>
      <c r="E42" s="61"/>
      <c r="F42" s="61"/>
      <c r="G42" s="61"/>
      <c r="H42" s="61"/>
      <c r="I42" s="61"/>
      <c r="J42" s="60" t="str">
        <f>D18</f>
        <v>BOU SALEM</v>
      </c>
    </row>
    <row r="43" spans="1:10" ht="33" customHeight="1" x14ac:dyDescent="0.25">
      <c r="A43" s="242" t="s">
        <v>327</v>
      </c>
      <c r="B43" s="319">
        <f>AVERAGE('A1 Exploitation'!D547, 'A1 Technique'!D197)</f>
        <v>1</v>
      </c>
      <c r="C43" s="319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9">
        <f>AVERAGE('A2 Exploitation'!D547, 'A2 Technique'!D197)</f>
        <v>0.60321969696969702</v>
      </c>
      <c r="C44" s="319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9" t="e">
        <f>AVERAGE('A3 Exploitation'!D547, 'A3 Technique'!D197)</f>
        <v>#DIV/0!</v>
      </c>
      <c r="C45" s="319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9" t="e">
        <f>AVERAGE('A4 Exploitation'!D547, 'A4 Technique'!D197)</f>
        <v>#DIV/0!</v>
      </c>
      <c r="C46" s="319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9"/>
      <c r="C47" s="319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9"/>
      <c r="C48" s="319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8" t="s">
        <v>335</v>
      </c>
      <c r="C51" s="318"/>
      <c r="D51" s="61"/>
      <c r="E51" s="61"/>
      <c r="F51" s="61"/>
      <c r="G51" s="61"/>
      <c r="H51" s="61"/>
      <c r="I51" s="61"/>
      <c r="J51" s="60" t="str">
        <f>D18</f>
        <v>BOU SALEM</v>
      </c>
    </row>
    <row r="52" spans="1:10" ht="33" customHeight="1" x14ac:dyDescent="0.25">
      <c r="A52" s="242" t="s">
        <v>327</v>
      </c>
      <c r="B52" s="321">
        <f>'A1 Exploitation'!D46</f>
        <v>0.96875</v>
      </c>
      <c r="C52" s="321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21">
        <f>'A2 Exploitation'!D46</f>
        <v>0.65625</v>
      </c>
      <c r="C53" s="321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21">
        <f>'A3 Exploitation'!D46</f>
        <v>0</v>
      </c>
      <c r="C54" s="321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21">
        <f>'A4 Exploitation'!D46</f>
        <v>0</v>
      </c>
      <c r="C55" s="321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21"/>
      <c r="C56" s="321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21"/>
      <c r="C57" s="321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8" t="s">
        <v>336</v>
      </c>
      <c r="C60" s="318"/>
      <c r="D60" s="61"/>
      <c r="E60" s="61"/>
      <c r="F60" s="61"/>
      <c r="G60" s="61"/>
      <c r="H60" s="61"/>
      <c r="I60" s="61"/>
      <c r="J60" s="60" t="str">
        <f>D18</f>
        <v>BOU SALEM</v>
      </c>
    </row>
    <row r="61" spans="1:10" ht="33" customHeight="1" x14ac:dyDescent="0.25">
      <c r="A61" s="242" t="s">
        <v>327</v>
      </c>
      <c r="B61" s="319" t="e">
        <f>'A1 Exploitation'!D103</f>
        <v>#DIV/0!</v>
      </c>
      <c r="C61" s="319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9" t="e">
        <f>'A2 Exploitation'!D103</f>
        <v>#DIV/0!</v>
      </c>
      <c r="C62" s="319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9">
        <f>'A3 Exploitation'!D103</f>
        <v>0</v>
      </c>
      <c r="C63" s="319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9">
        <f>'A4 Exploitation'!D103</f>
        <v>0</v>
      </c>
      <c r="C64" s="319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9" t="e">
        <f>#REF!</f>
        <v>#REF!</v>
      </c>
      <c r="C65" s="319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9" t="e">
        <f>#REF!</f>
        <v>#REF!</v>
      </c>
      <c r="C66" s="319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8" t="s">
        <v>337</v>
      </c>
      <c r="C69" s="318"/>
      <c r="D69" s="61"/>
      <c r="E69" s="61"/>
      <c r="F69" s="61"/>
      <c r="G69" s="61"/>
      <c r="H69" s="61"/>
      <c r="I69" s="61"/>
      <c r="J69" s="60" t="str">
        <f>D18</f>
        <v>BOU SALEM</v>
      </c>
    </row>
    <row r="70" spans="1:10" ht="33" customHeight="1" x14ac:dyDescent="0.25">
      <c r="A70" s="242" t="s">
        <v>327</v>
      </c>
      <c r="B70" s="319" t="e">
        <f>'A1 Exploitation'!D158</f>
        <v>#DIV/0!</v>
      </c>
      <c r="C70" s="319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9" t="e">
        <f>'A2 Exploitation'!D158</f>
        <v>#DIV/0!</v>
      </c>
      <c r="C71" s="319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9">
        <f>'A3 Exploitation'!D158</f>
        <v>0</v>
      </c>
      <c r="C72" s="319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9">
        <f>'A4 Exploitation'!D158</f>
        <v>0</v>
      </c>
      <c r="C73" s="319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9"/>
      <c r="C74" s="319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9"/>
      <c r="C75" s="319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8" t="s">
        <v>338</v>
      </c>
      <c r="C78" s="318"/>
      <c r="D78" s="61"/>
      <c r="E78" s="61"/>
      <c r="F78" s="61"/>
      <c r="G78" s="61"/>
      <c r="H78" s="61"/>
      <c r="I78" s="61"/>
      <c r="J78" s="60" t="str">
        <f>D18</f>
        <v>BOU SALEM</v>
      </c>
    </row>
    <row r="79" spans="1:10" ht="33" customHeight="1" x14ac:dyDescent="0.25">
      <c r="A79" s="242" t="s">
        <v>327</v>
      </c>
      <c r="B79" s="319" t="e">
        <f>'A1 Exploitation'!D205</f>
        <v>#DIV/0!</v>
      </c>
      <c r="C79" s="319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9" t="e">
        <f>'A2 Exploitation'!D205</f>
        <v>#DIV/0!</v>
      </c>
      <c r="C80" s="319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9">
        <f>'A3 Exploitation'!D205</f>
        <v>0</v>
      </c>
      <c r="C81" s="319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9">
        <f>'A4 Exploitation'!D205</f>
        <v>0</v>
      </c>
      <c r="C82" s="319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9"/>
      <c r="C83" s="319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9"/>
      <c r="C84" s="319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8" t="s">
        <v>339</v>
      </c>
      <c r="C87" s="318"/>
      <c r="D87" s="61"/>
      <c r="E87" s="61"/>
      <c r="F87" s="61"/>
      <c r="G87" s="61"/>
      <c r="H87" s="61"/>
      <c r="I87" s="61"/>
      <c r="J87" s="60" t="str">
        <f>D18</f>
        <v>BOU SALEM</v>
      </c>
    </row>
    <row r="88" spans="1:10" ht="33" customHeight="1" x14ac:dyDescent="0.25">
      <c r="A88" s="242" t="s">
        <v>327</v>
      </c>
      <c r="B88" s="319" t="e">
        <f>'A1 Exploitation'!D266</f>
        <v>#DIV/0!</v>
      </c>
      <c r="C88" s="319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9" t="e">
        <f>'A2 Exploitation'!D266</f>
        <v>#DIV/0!</v>
      </c>
      <c r="C89" s="319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9">
        <f>'A3 Exploitation'!D266</f>
        <v>0</v>
      </c>
      <c r="C90" s="319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9">
        <f>'A4 Exploitation'!D266</f>
        <v>0</v>
      </c>
      <c r="C91" s="319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9"/>
      <c r="C92" s="319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9"/>
      <c r="C93" s="319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8" t="s">
        <v>340</v>
      </c>
      <c r="C96" s="318"/>
      <c r="D96" s="61"/>
      <c r="E96" s="61"/>
      <c r="F96" s="61"/>
      <c r="G96" s="61"/>
      <c r="H96" s="61"/>
      <c r="I96" s="61"/>
      <c r="J96" s="60" t="str">
        <f>D18</f>
        <v>BOU SALEM</v>
      </c>
    </row>
    <row r="97" spans="1:10" ht="33" customHeight="1" x14ac:dyDescent="0.25">
      <c r="A97" s="242" t="s">
        <v>327</v>
      </c>
      <c r="B97" s="319" t="e">
        <f>'A1 Exploitation'!D318</f>
        <v>#DIV/0!</v>
      </c>
      <c r="C97" s="319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9" t="e">
        <f>'A2 Exploitation'!D318</f>
        <v>#DIV/0!</v>
      </c>
      <c r="C98" s="319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9">
        <f>'A3 Exploitation'!D318</f>
        <v>0</v>
      </c>
      <c r="C99" s="319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9">
        <f>'A4 Exploitation'!D318</f>
        <v>0</v>
      </c>
      <c r="C100" s="319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9"/>
      <c r="C101" s="319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9"/>
      <c r="C102" s="319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8" t="s">
        <v>341</v>
      </c>
      <c r="C105" s="318"/>
      <c r="D105" s="61"/>
      <c r="E105" s="61"/>
      <c r="F105" s="61"/>
      <c r="G105" s="61"/>
      <c r="H105" s="61"/>
      <c r="I105" s="61"/>
      <c r="J105" s="60" t="str">
        <f>D18</f>
        <v>BOU SALEM</v>
      </c>
    </row>
    <row r="106" spans="1:10" ht="33" customHeight="1" x14ac:dyDescent="0.25">
      <c r="A106" s="242" t="s">
        <v>327</v>
      </c>
      <c r="B106" s="319">
        <f>'A1 Exploitation'!D358</f>
        <v>0.9375</v>
      </c>
      <c r="C106" s="319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9">
        <f>'A2 Exploitation'!D358</f>
        <v>0.58333333333333337</v>
      </c>
      <c r="C107" s="319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9">
        <f>'A3 Exploitation'!D358</f>
        <v>0</v>
      </c>
      <c r="C108" s="319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9">
        <f>'A4 Exploitation'!D358</f>
        <v>0</v>
      </c>
      <c r="C109" s="319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9"/>
      <c r="C110" s="319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9"/>
      <c r="C111" s="319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8" t="s">
        <v>342</v>
      </c>
      <c r="C114" s="318"/>
      <c r="D114" s="61"/>
      <c r="E114" s="61"/>
      <c r="F114" s="61"/>
      <c r="G114" s="61"/>
      <c r="H114" s="61"/>
      <c r="I114" s="61"/>
      <c r="J114" s="60" t="str">
        <f>D18</f>
        <v>BOU SALEM</v>
      </c>
    </row>
    <row r="115" spans="1:10" ht="33" customHeight="1" x14ac:dyDescent="0.25">
      <c r="A115" s="242" t="s">
        <v>327</v>
      </c>
      <c r="B115" s="319">
        <f>'A1 Exploitation'!D391</f>
        <v>0.94117647058823528</v>
      </c>
      <c r="C115" s="319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9">
        <f>'A2 Exploitation'!D391</f>
        <v>0.91176470588235292</v>
      </c>
      <c r="C116" s="319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9">
        <f>'A3 Exploitation'!D391</f>
        <v>0</v>
      </c>
      <c r="C117" s="319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9">
        <f>'A4 Exploitation'!D391</f>
        <v>0</v>
      </c>
      <c r="C118" s="319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9"/>
      <c r="C119" s="319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9"/>
      <c r="C120" s="319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8" t="s">
        <v>343</v>
      </c>
      <c r="C123" s="318"/>
      <c r="D123" s="61"/>
      <c r="E123" s="61"/>
      <c r="F123" s="61"/>
      <c r="G123" s="61"/>
      <c r="H123" s="61"/>
      <c r="I123" s="61"/>
      <c r="J123" s="60" t="str">
        <f>D18</f>
        <v>BOU SALEM</v>
      </c>
    </row>
    <row r="124" spans="1:10" ht="33" customHeight="1" x14ac:dyDescent="0.25">
      <c r="A124" s="242" t="s">
        <v>327</v>
      </c>
      <c r="B124" s="319">
        <f>'A1 Exploitation'!D444</f>
        <v>0.94827586206896552</v>
      </c>
      <c r="C124" s="319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9">
        <f>'A2 Exploitation'!D444</f>
        <v>0.76666666666666672</v>
      </c>
      <c r="C125" s="319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9">
        <f>'A3 Exploitation'!D444</f>
        <v>0</v>
      </c>
      <c r="C126" s="319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9">
        <f>'A4 Exploitation'!D444</f>
        <v>0</v>
      </c>
      <c r="C127" s="319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9"/>
      <c r="C128" s="319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9"/>
      <c r="C129" s="319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8" t="s">
        <v>344</v>
      </c>
      <c r="C132" s="318"/>
      <c r="D132" s="61"/>
      <c r="E132" s="61"/>
      <c r="F132" s="61"/>
      <c r="G132" s="61"/>
      <c r="H132" s="61"/>
      <c r="I132" s="61"/>
      <c r="J132" s="60" t="str">
        <f>D18</f>
        <v>BOU SALEM</v>
      </c>
    </row>
    <row r="133" spans="1:10" ht="33" customHeight="1" x14ac:dyDescent="0.25">
      <c r="A133" s="242" t="s">
        <v>327</v>
      </c>
      <c r="B133" s="319" t="e">
        <f>'A1 Exploitation'!D481</f>
        <v>#DIV/0!</v>
      </c>
      <c r="C133" s="319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9" t="e">
        <f>'A2 Exploitation'!D481</f>
        <v>#DIV/0!</v>
      </c>
      <c r="C134" s="319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9">
        <f>'A3 Exploitation'!D481</f>
        <v>0</v>
      </c>
      <c r="C135" s="319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9">
        <f>'A4 Exploitation'!D481</f>
        <v>0</v>
      </c>
      <c r="C136" s="319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9"/>
      <c r="C137" s="319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9"/>
      <c r="C138" s="319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8" t="s">
        <v>345</v>
      </c>
      <c r="C141" s="318"/>
      <c r="D141" s="61"/>
      <c r="E141" s="61"/>
      <c r="F141" s="61"/>
      <c r="G141" s="61"/>
      <c r="H141" s="61"/>
      <c r="I141" s="61"/>
      <c r="J141" s="60" t="str">
        <f>D18</f>
        <v>BOU SALEM</v>
      </c>
    </row>
    <row r="142" spans="1:10" ht="33" customHeight="1" x14ac:dyDescent="0.25">
      <c r="A142" s="242" t="s">
        <v>327</v>
      </c>
      <c r="B142" s="319">
        <f>'A1 Exploitation'!D503</f>
        <v>0.9375</v>
      </c>
      <c r="C142" s="319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9">
        <f>'A2 Exploitation'!D503</f>
        <v>0.8571428571428571</v>
      </c>
      <c r="C143" s="319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9">
        <f>'A3 Exploitation'!D503</f>
        <v>0</v>
      </c>
      <c r="C144" s="319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9">
        <f>'A4 Exploitation'!D503</f>
        <v>0</v>
      </c>
      <c r="C145" s="319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9"/>
      <c r="C146" s="319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9"/>
      <c r="C147" s="319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8" t="s">
        <v>346</v>
      </c>
      <c r="C150" s="318"/>
      <c r="D150" s="61"/>
      <c r="E150" s="61"/>
      <c r="F150" s="61"/>
      <c r="G150" s="61"/>
      <c r="H150" s="61"/>
      <c r="I150" s="61"/>
      <c r="J150" s="60" t="str">
        <f>D18</f>
        <v>BOU SALEM</v>
      </c>
    </row>
    <row r="151" spans="1:10" ht="33" customHeight="1" x14ac:dyDescent="0.25">
      <c r="A151" s="242" t="s">
        <v>327</v>
      </c>
      <c r="B151" s="319">
        <f>'A1 Exploitation'!D514</f>
        <v>1</v>
      </c>
      <c r="C151" s="319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9">
        <f>'A2 Exploitation'!D514</f>
        <v>1</v>
      </c>
      <c r="C152" s="319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9">
        <f>'A3 Exploitation'!D514</f>
        <v>0</v>
      </c>
      <c r="C153" s="319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9">
        <f>'A4 Exploitation'!D514</f>
        <v>0</v>
      </c>
      <c r="C154" s="319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9"/>
      <c r="C155" s="319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9"/>
      <c r="C156" s="319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22"/>
      <c r="C159" s="322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8" t="s">
        <v>347</v>
      </c>
      <c r="C160" s="318"/>
      <c r="D160" s="61"/>
      <c r="E160" s="61"/>
      <c r="F160" s="61"/>
      <c r="G160" s="61"/>
      <c r="H160" s="61"/>
      <c r="I160" s="61"/>
      <c r="J160" s="60" t="str">
        <f>D18</f>
        <v>BOU SALEM</v>
      </c>
    </row>
    <row r="161" spans="1:10" ht="33" customHeight="1" x14ac:dyDescent="0.25">
      <c r="A161" s="242" t="s">
        <v>327</v>
      </c>
      <c r="B161" s="319">
        <f>'A1 Exploitation'!D534</f>
        <v>1</v>
      </c>
      <c r="C161" s="319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9">
        <f>'A2 Exploitation'!D534</f>
        <v>1</v>
      </c>
      <c r="C162" s="319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9">
        <f>'A3 Exploitation'!D534</f>
        <v>0</v>
      </c>
      <c r="C163" s="319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9">
        <f>'A4 Exploitation'!D534</f>
        <v>0</v>
      </c>
      <c r="C164" s="319"/>
    </row>
    <row r="165" spans="1:10" ht="33" customHeight="1" x14ac:dyDescent="0.25">
      <c r="A165" s="241" t="s">
        <v>331</v>
      </c>
      <c r="B165" s="319"/>
      <c r="C165" s="319"/>
    </row>
    <row r="166" spans="1:10" ht="18" x14ac:dyDescent="0.25">
      <c r="A166" s="241" t="s">
        <v>332</v>
      </c>
      <c r="B166" s="319"/>
      <c r="C166" s="319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8" t="s">
        <v>348</v>
      </c>
      <c r="C169" s="318"/>
      <c r="J169" s="60" t="str">
        <f>D18</f>
        <v>BOU SALEM</v>
      </c>
    </row>
    <row r="170" spans="1:10" ht="33" customHeight="1" x14ac:dyDescent="0.25">
      <c r="A170" s="242" t="s">
        <v>327</v>
      </c>
      <c r="B170" s="319">
        <f>'A1 Exploitation'!D545</f>
        <v>1</v>
      </c>
      <c r="C170" s="319"/>
    </row>
    <row r="171" spans="1:10" ht="33" customHeight="1" x14ac:dyDescent="0.25">
      <c r="A171" s="241" t="s">
        <v>328</v>
      </c>
      <c r="B171" s="319">
        <f>'A2 Exploitation'!D545</f>
        <v>1</v>
      </c>
      <c r="C171" s="319"/>
    </row>
    <row r="172" spans="1:10" ht="33" customHeight="1" x14ac:dyDescent="0.25">
      <c r="A172" s="242" t="s">
        <v>329</v>
      </c>
      <c r="B172" s="319">
        <f>'A3 Exploitation'!D545</f>
        <v>0</v>
      </c>
      <c r="C172" s="319"/>
    </row>
    <row r="173" spans="1:10" ht="33" customHeight="1" x14ac:dyDescent="0.25">
      <c r="A173" s="242" t="s">
        <v>330</v>
      </c>
      <c r="B173" s="319">
        <f>'A4 Exploitation'!D545</f>
        <v>0</v>
      </c>
      <c r="C173" s="319"/>
    </row>
    <row r="174" spans="1:10" ht="33" customHeight="1" x14ac:dyDescent="0.25">
      <c r="A174" s="241" t="s">
        <v>331</v>
      </c>
      <c r="B174" s="319"/>
      <c r="C174" s="319"/>
    </row>
    <row r="175" spans="1:10" ht="18" x14ac:dyDescent="0.25">
      <c r="A175" s="241" t="s">
        <v>332</v>
      </c>
      <c r="B175" s="319"/>
      <c r="C175" s="319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8" t="s">
        <v>349</v>
      </c>
      <c r="C178" s="318"/>
      <c r="J178" s="60" t="str">
        <f>D18</f>
        <v>BOU SALEM</v>
      </c>
    </row>
    <row r="179" spans="1:10" ht="33" customHeight="1" x14ac:dyDescent="0.25">
      <c r="A179" s="242" t="s">
        <v>327</v>
      </c>
      <c r="B179" s="319">
        <f>'A1 Technique'!D199</f>
        <v>0.88888888888888884</v>
      </c>
      <c r="C179" s="319"/>
    </row>
    <row r="180" spans="1:10" ht="33" customHeight="1" x14ac:dyDescent="0.25">
      <c r="A180" s="241" t="s">
        <v>328</v>
      </c>
      <c r="B180" s="319">
        <f>'A2 Technique'!D199</f>
        <v>0.81521739130434778</v>
      </c>
      <c r="C180" s="319"/>
    </row>
    <row r="181" spans="1:10" ht="33" customHeight="1" x14ac:dyDescent="0.25">
      <c r="A181" s="242" t="s">
        <v>329</v>
      </c>
      <c r="B181" s="319">
        <f>'A3 Technique'!D199</f>
        <v>0</v>
      </c>
      <c r="C181" s="319"/>
    </row>
    <row r="182" spans="1:10" ht="33" customHeight="1" x14ac:dyDescent="0.25">
      <c r="A182" s="242" t="s">
        <v>330</v>
      </c>
      <c r="B182" s="319">
        <f>'A4 Technique'!D199</f>
        <v>0</v>
      </c>
      <c r="C182" s="319"/>
    </row>
    <row r="183" spans="1:10" ht="33" customHeight="1" x14ac:dyDescent="0.25">
      <c r="A183" s="241" t="s">
        <v>331</v>
      </c>
      <c r="B183" s="319"/>
      <c r="C183" s="319"/>
    </row>
    <row r="184" spans="1:10" ht="18" x14ac:dyDescent="0.25">
      <c r="A184" s="241" t="s">
        <v>332</v>
      </c>
      <c r="B184" s="319"/>
      <c r="C184" s="319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F416" sqref="F416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4"/>
      <c r="E1" s="324"/>
      <c r="F1" s="324"/>
      <c r="G1" s="324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04"/>
    </row>
    <row r="8" spans="1:7" ht="29.25" x14ac:dyDescent="0.45">
      <c r="A8" s="326" t="str">
        <f>'Page de garde'!D18</f>
        <v>BOU SALEM</v>
      </c>
      <c r="B8" s="326"/>
      <c r="C8" s="326"/>
      <c r="D8" s="326"/>
      <c r="E8" s="326"/>
      <c r="F8" s="326"/>
      <c r="G8" s="104"/>
    </row>
    <row r="9" spans="1:7" ht="24" x14ac:dyDescent="0.45">
      <c r="A9" s="245" t="s">
        <v>42</v>
      </c>
      <c r="B9" s="327" t="s">
        <v>409</v>
      </c>
      <c r="C9" s="327"/>
      <c r="D9" s="327"/>
      <c r="E9" s="327"/>
      <c r="F9" s="327"/>
      <c r="G9" s="104"/>
    </row>
    <row r="10" spans="1:7" ht="24" x14ac:dyDescent="0.45">
      <c r="A10" s="246" t="s">
        <v>44</v>
      </c>
      <c r="B10" s="328" t="s">
        <v>410</v>
      </c>
      <c r="C10" s="328"/>
      <c r="D10" s="328"/>
      <c r="E10" s="328"/>
      <c r="F10" s="328"/>
      <c r="G10" s="104"/>
    </row>
    <row r="11" spans="1:7" ht="24" x14ac:dyDescent="0.45">
      <c r="A11" s="245" t="s">
        <v>43</v>
      </c>
      <c r="B11" s="323">
        <v>43220</v>
      </c>
      <c r="C11" s="323"/>
      <c r="D11" s="323"/>
      <c r="E11" s="323"/>
      <c r="F11" s="323"/>
      <c r="G11" s="104"/>
    </row>
    <row r="12" spans="1:7" ht="24" x14ac:dyDescent="0.45">
      <c r="A12" s="245" t="s">
        <v>239</v>
      </c>
      <c r="B12" s="329">
        <f>D549</f>
        <v>0.95454545454545459</v>
      </c>
      <c r="C12" s="329"/>
      <c r="D12" s="329"/>
      <c r="E12" s="329"/>
      <c r="F12" s="329"/>
      <c r="G12" s="104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43220</v>
      </c>
      <c r="B16" s="143"/>
      <c r="C16" s="143"/>
      <c r="D16" s="143"/>
      <c r="E16" s="143"/>
      <c r="F16" s="156"/>
    </row>
    <row r="17" spans="1:8" ht="16.5" customHeight="1" x14ac:dyDescent="0.3">
      <c r="A17" s="331" t="s">
        <v>30</v>
      </c>
      <c r="B17" s="332" t="s">
        <v>31</v>
      </c>
      <c r="C17" s="332"/>
      <c r="D17" s="332" t="s">
        <v>46</v>
      </c>
      <c r="E17" s="333" t="s">
        <v>310</v>
      </c>
      <c r="F17" s="333" t="s">
        <v>357</v>
      </c>
    </row>
    <row r="18" spans="1:8" ht="16.5" customHeight="1" x14ac:dyDescent="0.3">
      <c r="A18" s="331"/>
      <c r="B18" s="247" t="s">
        <v>34</v>
      </c>
      <c r="C18" s="247" t="s">
        <v>33</v>
      </c>
      <c r="D18" s="332"/>
      <c r="E18" s="333"/>
      <c r="F18" s="33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8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4" t="s">
        <v>378</v>
      </c>
      <c r="B38" s="335"/>
      <c r="C38" s="335"/>
      <c r="D38" s="335"/>
      <c r="E38" s="335"/>
      <c r="F38" s="336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1</v>
      </c>
      <c r="C40" s="109"/>
      <c r="D40" s="74" t="s">
        <v>411</v>
      </c>
      <c r="E40" s="73"/>
      <c r="F40" s="158" t="s">
        <v>356</v>
      </c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23</v>
      </c>
    </row>
    <row r="43" spans="1:7" x14ac:dyDescent="0.3">
      <c r="A43" s="248" t="s">
        <v>35</v>
      </c>
      <c r="B43" s="249"/>
      <c r="C43" s="250"/>
      <c r="D43" s="251">
        <f>D42/(COUNT(B29:C37,B39:C41)*2)</f>
        <v>0.95833333333333337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31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0.96875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43220</v>
      </c>
      <c r="B49" s="103"/>
      <c r="C49" s="111"/>
      <c r="D49" s="103"/>
    </row>
    <row r="50" spans="1:7" x14ac:dyDescent="0.3">
      <c r="A50" s="331" t="s">
        <v>30</v>
      </c>
      <c r="B50" s="332" t="s">
        <v>31</v>
      </c>
      <c r="C50" s="332"/>
      <c r="D50" s="332" t="s">
        <v>46</v>
      </c>
      <c r="E50" s="333" t="s">
        <v>310</v>
      </c>
      <c r="F50" s="333" t="s">
        <v>359</v>
      </c>
      <c r="G50" s="106"/>
    </row>
    <row r="51" spans="1:7" x14ac:dyDescent="0.3">
      <c r="A51" s="331"/>
      <c r="B51" s="247" t="s">
        <v>34</v>
      </c>
      <c r="C51" s="247" t="s">
        <v>33</v>
      </c>
      <c r="D51" s="332"/>
      <c r="E51" s="333"/>
      <c r="F51" s="33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4" t="s">
        <v>378</v>
      </c>
      <c r="B94" s="335"/>
      <c r="C94" s="335"/>
      <c r="D94" s="335"/>
      <c r="E94" s="335"/>
      <c r="F94" s="336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">
        <v>32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43220</v>
      </c>
      <c r="B106" s="103"/>
      <c r="C106" s="111"/>
      <c r="D106" s="103"/>
    </row>
    <row r="107" spans="1:7" x14ac:dyDescent="0.3">
      <c r="A107" s="331" t="s">
        <v>30</v>
      </c>
      <c r="B107" s="332" t="s">
        <v>31</v>
      </c>
      <c r="C107" s="332"/>
      <c r="D107" s="332" t="s">
        <v>46</v>
      </c>
      <c r="E107" s="333" t="s">
        <v>310</v>
      </c>
      <c r="F107" s="333" t="s">
        <v>359</v>
      </c>
    </row>
    <row r="108" spans="1:7" x14ac:dyDescent="0.3">
      <c r="A108" s="331"/>
      <c r="B108" s="247" t="s">
        <v>34</v>
      </c>
      <c r="C108" s="247" t="s">
        <v>33</v>
      </c>
      <c r="D108" s="332"/>
      <c r="E108" s="333"/>
      <c r="F108" s="33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7" t="s">
        <v>378</v>
      </c>
      <c r="B148" s="338"/>
      <c r="C148" s="338"/>
      <c r="D148" s="339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43220</v>
      </c>
      <c r="B161" s="103"/>
      <c r="C161" s="111"/>
      <c r="D161" s="106"/>
    </row>
    <row r="162" spans="1:7" x14ac:dyDescent="0.3">
      <c r="A162" s="331" t="s">
        <v>30</v>
      </c>
      <c r="B162" s="332" t="s">
        <v>31</v>
      </c>
      <c r="C162" s="332"/>
      <c r="D162" s="332" t="s">
        <v>46</v>
      </c>
      <c r="E162" s="333" t="s">
        <v>310</v>
      </c>
      <c r="F162" s="333" t="s">
        <v>359</v>
      </c>
      <c r="G162" s="106"/>
    </row>
    <row r="163" spans="1:7" x14ac:dyDescent="0.3">
      <c r="A163" s="331"/>
      <c r="B163" s="247" t="s">
        <v>34</v>
      </c>
      <c r="C163" s="247" t="s">
        <v>33</v>
      </c>
      <c r="D163" s="332"/>
      <c r="E163" s="333"/>
      <c r="F163" s="33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40" t="s">
        <v>378</v>
      </c>
      <c r="B195" s="340"/>
      <c r="C195" s="340"/>
      <c r="D195" s="340"/>
      <c r="E195" s="340"/>
      <c r="F195" s="340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43220</v>
      </c>
      <c r="B208" s="103"/>
      <c r="C208" s="111"/>
      <c r="D208" s="103"/>
    </row>
    <row r="209" spans="1:7" x14ac:dyDescent="0.3">
      <c r="A209" s="331" t="s">
        <v>30</v>
      </c>
      <c r="B209" s="332" t="s">
        <v>31</v>
      </c>
      <c r="C209" s="332"/>
      <c r="D209" s="332" t="s">
        <v>46</v>
      </c>
      <c r="E209" s="333" t="s">
        <v>310</v>
      </c>
      <c r="F209" s="333" t="s">
        <v>359</v>
      </c>
      <c r="G209" s="106"/>
    </row>
    <row r="210" spans="1:7" x14ac:dyDescent="0.3">
      <c r="A210" s="331"/>
      <c r="B210" s="247" t="s">
        <v>34</v>
      </c>
      <c r="C210" s="247" t="s">
        <v>33</v>
      </c>
      <c r="D210" s="332"/>
      <c r="E210" s="333"/>
      <c r="F210" s="33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40" t="s">
        <v>378</v>
      </c>
      <c r="B256" s="340"/>
      <c r="C256" s="340"/>
      <c r="D256" s="340"/>
      <c r="E256" s="340"/>
      <c r="F256" s="340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43220</v>
      </c>
      <c r="B269" s="103"/>
      <c r="C269" s="111"/>
      <c r="D269" s="103"/>
      <c r="F269" s="160"/>
      <c r="G269" s="168"/>
    </row>
    <row r="270" spans="1:7" s="13" customFormat="1" x14ac:dyDescent="0.3">
      <c r="A270" s="331" t="s">
        <v>30</v>
      </c>
      <c r="B270" s="332" t="s">
        <v>31</v>
      </c>
      <c r="C270" s="332"/>
      <c r="D270" s="332" t="s">
        <v>46</v>
      </c>
      <c r="E270" s="333" t="s">
        <v>310</v>
      </c>
      <c r="F270" s="333" t="s">
        <v>359</v>
      </c>
      <c r="G270" s="168"/>
    </row>
    <row r="271" spans="1:7" s="13" customFormat="1" x14ac:dyDescent="0.3">
      <c r="A271" s="331"/>
      <c r="B271" s="247" t="s">
        <v>34</v>
      </c>
      <c r="C271" s="247" t="s">
        <v>33</v>
      </c>
      <c r="D271" s="332"/>
      <c r="E271" s="333"/>
      <c r="F271" s="33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41" t="s">
        <v>395</v>
      </c>
      <c r="B308" s="342"/>
      <c r="C308" s="342"/>
      <c r="D308" s="342"/>
      <c r="E308" s="342"/>
      <c r="F308" s="343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43220</v>
      </c>
      <c r="B321" s="103"/>
      <c r="C321" s="111"/>
      <c r="D321" s="106"/>
    </row>
    <row r="322" spans="1:7" x14ac:dyDescent="0.3">
      <c r="A322" s="331" t="s">
        <v>30</v>
      </c>
      <c r="B322" s="332" t="s">
        <v>31</v>
      </c>
      <c r="C322" s="332"/>
      <c r="D322" s="332" t="s">
        <v>46</v>
      </c>
      <c r="E322" s="333" t="s">
        <v>310</v>
      </c>
      <c r="F322" s="333" t="s">
        <v>359</v>
      </c>
      <c r="G322" s="106"/>
    </row>
    <row r="323" spans="1:7" x14ac:dyDescent="0.3">
      <c r="A323" s="331"/>
      <c r="B323" s="247" t="s">
        <v>34</v>
      </c>
      <c r="C323" s="247" t="s">
        <v>33</v>
      </c>
      <c r="D323" s="332"/>
      <c r="E323" s="333"/>
      <c r="F323" s="33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ht="33" x14ac:dyDescent="0.3">
      <c r="A325" s="5" t="s">
        <v>6</v>
      </c>
      <c r="B325" s="109">
        <v>1</v>
      </c>
      <c r="C325" s="109"/>
      <c r="D325" s="74" t="s">
        <v>426</v>
      </c>
      <c r="E325" s="73"/>
      <c r="F325" s="158" t="s">
        <v>356</v>
      </c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15</v>
      </c>
    </row>
    <row r="334" spans="1:7" x14ac:dyDescent="0.3">
      <c r="A334" s="248" t="s">
        <v>35</v>
      </c>
      <c r="B334" s="249"/>
      <c r="C334" s="250"/>
      <c r="D334" s="251">
        <f>D333/(COUNT(B325:C332)*2)</f>
        <v>0.9375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>
        <v>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1" t="s">
        <v>378</v>
      </c>
      <c r="B349" s="342"/>
      <c r="C349" s="342"/>
      <c r="D349" s="342"/>
      <c r="E349" s="342"/>
      <c r="F349" s="342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233"/>
      <c r="E350" s="233"/>
      <c r="F350" s="158"/>
      <c r="G350" s="106"/>
    </row>
    <row r="351" spans="1:7" s="91" customFormat="1" ht="33" x14ac:dyDescent="0.3">
      <c r="A351" s="173" t="s">
        <v>390</v>
      </c>
      <c r="B351" s="109">
        <v>1</v>
      </c>
      <c r="C351" s="122"/>
      <c r="D351" s="177" t="s">
        <v>411</v>
      </c>
      <c r="E351" s="85"/>
      <c r="F351" s="158" t="s">
        <v>356</v>
      </c>
      <c r="G351" s="106"/>
    </row>
    <row r="352" spans="1:7" s="91" customFormat="1" ht="49.5" x14ac:dyDescent="0.3">
      <c r="A352" s="173" t="s">
        <v>391</v>
      </c>
      <c r="B352" s="109">
        <v>1</v>
      </c>
      <c r="C352" s="110"/>
      <c r="D352" s="95" t="s">
        <v>412</v>
      </c>
      <c r="E352" s="85"/>
      <c r="F352" s="158" t="s">
        <v>356</v>
      </c>
      <c r="G352" s="106"/>
    </row>
    <row r="353" spans="1:7" ht="45" x14ac:dyDescent="0.3">
      <c r="A353" s="42" t="s">
        <v>249</v>
      </c>
      <c r="B353" s="225">
        <f>IF(D353=1, 2, IF(AND(D353&lt;1,D353&gt;0), 1, "0"))</f>
        <v>2</v>
      </c>
      <c r="C353" s="109"/>
      <c r="D353" s="199">
        <v>1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30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0.9375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45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0.9375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43220</v>
      </c>
      <c r="B361" s="103"/>
      <c r="C361" s="111"/>
      <c r="D361" s="103"/>
    </row>
    <row r="362" spans="1:7" x14ac:dyDescent="0.3">
      <c r="A362" s="331" t="s">
        <v>30</v>
      </c>
      <c r="B362" s="332" t="s">
        <v>31</v>
      </c>
      <c r="C362" s="332"/>
      <c r="D362" s="332" t="s">
        <v>46</v>
      </c>
      <c r="E362" s="333" t="s">
        <v>310</v>
      </c>
      <c r="F362" s="333" t="s">
        <v>359</v>
      </c>
      <c r="G362" s="106"/>
    </row>
    <row r="363" spans="1:7" x14ac:dyDescent="0.3">
      <c r="A363" s="331"/>
      <c r="B363" s="247" t="s">
        <v>34</v>
      </c>
      <c r="C363" s="247" t="s">
        <v>33</v>
      </c>
      <c r="D363" s="332"/>
      <c r="E363" s="333"/>
      <c r="F363" s="33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1</v>
      </c>
      <c r="C377" s="109"/>
      <c r="D377" s="74" t="s">
        <v>413</v>
      </c>
      <c r="E377" s="73"/>
      <c r="F377" s="158" t="s">
        <v>355</v>
      </c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40" t="s">
        <v>378</v>
      </c>
      <c r="B383" s="340"/>
      <c r="C383" s="340"/>
      <c r="D383" s="340"/>
      <c r="E383" s="340"/>
      <c r="F383" s="340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1</v>
      </c>
      <c r="C385" s="109"/>
      <c r="D385" s="92" t="s">
        <v>411</v>
      </c>
      <c r="E385" s="73"/>
      <c r="F385" s="158" t="s">
        <v>356</v>
      </c>
      <c r="G385" s="106"/>
    </row>
    <row r="386" spans="1:7" ht="45" x14ac:dyDescent="0.3">
      <c r="A386" s="7" t="s">
        <v>249</v>
      </c>
      <c r="B386" s="225">
        <f>IF(D386=1, 2, IF(AND(D386&lt;1,D386&gt;0), 1, "0"))</f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16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0.88888888888888884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32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0.94117647058823528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43220</v>
      </c>
      <c r="B394" s="103"/>
      <c r="C394" s="111"/>
      <c r="D394" s="106"/>
      <c r="G394" s="106"/>
    </row>
    <row r="395" spans="1:7" x14ac:dyDescent="0.3">
      <c r="A395" s="331" t="s">
        <v>30</v>
      </c>
      <c r="B395" s="332" t="s">
        <v>31</v>
      </c>
      <c r="C395" s="332"/>
      <c r="D395" s="332" t="s">
        <v>46</v>
      </c>
      <c r="E395" s="333" t="s">
        <v>310</v>
      </c>
      <c r="F395" s="333" t="s">
        <v>359</v>
      </c>
      <c r="G395" s="106"/>
    </row>
    <row r="396" spans="1:7" x14ac:dyDescent="0.3">
      <c r="A396" s="331"/>
      <c r="B396" s="247" t="s">
        <v>34</v>
      </c>
      <c r="C396" s="247" t="s">
        <v>33</v>
      </c>
      <c r="D396" s="332"/>
      <c r="E396" s="333"/>
      <c r="F396" s="33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16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1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ht="66" x14ac:dyDescent="0.3">
      <c r="A415" s="164" t="s">
        <v>105</v>
      </c>
      <c r="B415" s="109">
        <v>1</v>
      </c>
      <c r="C415" s="112" t="str">
        <f>IF(B415=0, -5, "0")</f>
        <v>0</v>
      </c>
      <c r="D415" s="74" t="s">
        <v>423</v>
      </c>
      <c r="E415" s="73"/>
      <c r="F415" s="158" t="s">
        <v>355</v>
      </c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13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0.9285714285714286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40" t="s">
        <v>378</v>
      </c>
      <c r="B435" s="340"/>
      <c r="C435" s="340"/>
      <c r="D435" s="340"/>
      <c r="E435" s="340"/>
      <c r="F435" s="340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ht="33" x14ac:dyDescent="0.3">
      <c r="A437" s="9" t="s">
        <v>390</v>
      </c>
      <c r="B437" s="109">
        <v>1</v>
      </c>
      <c r="C437" s="109"/>
      <c r="D437" s="108" t="s">
        <v>411</v>
      </c>
      <c r="E437" s="73"/>
      <c r="F437" s="158" t="s">
        <v>356</v>
      </c>
      <c r="G437" s="11"/>
    </row>
    <row r="438" spans="1:7" ht="33" x14ac:dyDescent="0.3">
      <c r="A438" s="240" t="s">
        <v>391</v>
      </c>
      <c r="B438" s="109">
        <v>1</v>
      </c>
      <c r="C438" s="122" t="str">
        <f>IF(B438=0, -5, "0")</f>
        <v>0</v>
      </c>
      <c r="D438" s="108" t="s">
        <v>427</v>
      </c>
      <c r="E438" s="73"/>
      <c r="F438" s="158" t="s">
        <v>356</v>
      </c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16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0.88888888888888884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55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0.94827586206896552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43220</v>
      </c>
      <c r="B447" s="103"/>
      <c r="C447" s="111"/>
      <c r="D447" s="103"/>
    </row>
    <row r="448" spans="1:7" x14ac:dyDescent="0.3">
      <c r="A448" s="331" t="s">
        <v>30</v>
      </c>
      <c r="B448" s="332" t="s">
        <v>31</v>
      </c>
      <c r="C448" s="332"/>
      <c r="D448" s="332" t="s">
        <v>46</v>
      </c>
      <c r="E448" s="333" t="s">
        <v>310</v>
      </c>
      <c r="F448" s="333" t="s">
        <v>359</v>
      </c>
      <c r="G448" s="106"/>
    </row>
    <row r="449" spans="1:6" x14ac:dyDescent="0.3">
      <c r="A449" s="331"/>
      <c r="B449" s="247" t="s">
        <v>34</v>
      </c>
      <c r="C449" s="247" t="s">
        <v>33</v>
      </c>
      <c r="D449" s="332"/>
      <c r="E449" s="333"/>
      <c r="F449" s="33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44" t="s">
        <v>378</v>
      </c>
      <c r="B471" s="345"/>
      <c r="C471" s="345"/>
      <c r="D471" s="345"/>
      <c r="E471" s="345"/>
      <c r="F471" s="345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109" t="s">
        <v>32</v>
      </c>
      <c r="C476" s="116"/>
      <c r="D476" s="199"/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6" t="s">
        <v>366</v>
      </c>
      <c r="B483" s="346"/>
      <c r="C483" s="346"/>
      <c r="D483" s="346"/>
      <c r="E483" s="280"/>
      <c r="F483" s="281"/>
    </row>
    <row r="484" spans="1:7" x14ac:dyDescent="0.3">
      <c r="A484" s="57">
        <f>B11</f>
        <v>43220</v>
      </c>
      <c r="B484" s="103"/>
      <c r="C484" s="111"/>
      <c r="D484" s="103"/>
    </row>
    <row r="485" spans="1:7" x14ac:dyDescent="0.3">
      <c r="A485" s="331" t="s">
        <v>30</v>
      </c>
      <c r="B485" s="332" t="s">
        <v>31</v>
      </c>
      <c r="C485" s="332"/>
      <c r="D485" s="332" t="s">
        <v>46</v>
      </c>
      <c r="E485" s="333" t="s">
        <v>310</v>
      </c>
      <c r="F485" s="333" t="s">
        <v>359</v>
      </c>
      <c r="G485" s="106"/>
    </row>
    <row r="486" spans="1:7" x14ac:dyDescent="0.3">
      <c r="A486" s="331"/>
      <c r="B486" s="247" t="s">
        <v>34</v>
      </c>
      <c r="C486" s="247" t="s">
        <v>33</v>
      </c>
      <c r="D486" s="332"/>
      <c r="E486" s="333"/>
      <c r="F486" s="33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ht="33" x14ac:dyDescent="0.3">
      <c r="A491" s="53" t="s">
        <v>354</v>
      </c>
      <c r="B491" s="109">
        <v>1</v>
      </c>
      <c r="C491" s="110"/>
      <c r="D491" s="74" t="s">
        <v>414</v>
      </c>
      <c r="E491" s="85"/>
      <c r="F491" s="158" t="s">
        <v>356</v>
      </c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9</v>
      </c>
    </row>
    <row r="494" spans="1:7" x14ac:dyDescent="0.3">
      <c r="A494" s="248" t="s">
        <v>35</v>
      </c>
      <c r="B494" s="249"/>
      <c r="C494" s="250"/>
      <c r="D494" s="251">
        <f>D493/(COUNT(B488:C492)*2)</f>
        <v>0.9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15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0.9375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43220</v>
      </c>
      <c r="B506" s="103"/>
      <c r="C506" s="111"/>
      <c r="D506" s="103"/>
    </row>
    <row r="507" spans="1:7" x14ac:dyDescent="0.3">
      <c r="A507" s="331" t="s">
        <v>30</v>
      </c>
      <c r="B507" s="332" t="s">
        <v>31</v>
      </c>
      <c r="C507" s="332"/>
      <c r="D507" s="332" t="s">
        <v>46</v>
      </c>
      <c r="E507" s="333" t="s">
        <v>310</v>
      </c>
      <c r="F507" s="333" t="s">
        <v>359</v>
      </c>
      <c r="G507" s="106"/>
    </row>
    <row r="508" spans="1:7" x14ac:dyDescent="0.3">
      <c r="A508" s="331"/>
      <c r="B508" s="247" t="s">
        <v>34</v>
      </c>
      <c r="C508" s="247" t="s">
        <v>33</v>
      </c>
      <c r="D508" s="332"/>
      <c r="E508" s="333"/>
      <c r="F508" s="333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 t="s">
        <v>355</v>
      </c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43220</v>
      </c>
      <c r="B517" s="103"/>
      <c r="C517" s="111"/>
      <c r="D517" s="103"/>
    </row>
    <row r="518" spans="1:7" x14ac:dyDescent="0.3">
      <c r="A518" s="331" t="s">
        <v>30</v>
      </c>
      <c r="B518" s="332" t="s">
        <v>31</v>
      </c>
      <c r="C518" s="332"/>
      <c r="D518" s="332" t="s">
        <v>46</v>
      </c>
      <c r="E518" s="333" t="s">
        <v>310</v>
      </c>
      <c r="F518" s="333" t="s">
        <v>359</v>
      </c>
      <c r="G518" s="106"/>
    </row>
    <row r="519" spans="1:7" x14ac:dyDescent="0.3">
      <c r="A519" s="331"/>
      <c r="B519" s="247" t="s">
        <v>34</v>
      </c>
      <c r="C519" s="247" t="s">
        <v>33</v>
      </c>
      <c r="D519" s="332"/>
      <c r="E519" s="333"/>
      <c r="F519" s="333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 t="s">
        <v>355</v>
      </c>
    </row>
    <row r="522" spans="1:7" x14ac:dyDescent="0.3">
      <c r="A522" s="4" t="s">
        <v>47</v>
      </c>
      <c r="B522" s="109">
        <v>2</v>
      </c>
      <c r="C522" s="109"/>
      <c r="D522" s="74" t="s">
        <v>416</v>
      </c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16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43220</v>
      </c>
      <c r="B537" s="103"/>
      <c r="C537" s="111"/>
      <c r="D537" s="103"/>
      <c r="G537" s="106"/>
    </row>
    <row r="538" spans="1:7" x14ac:dyDescent="0.3">
      <c r="A538" s="331" t="s">
        <v>30</v>
      </c>
      <c r="B538" s="332" t="s">
        <v>31</v>
      </c>
      <c r="C538" s="332"/>
      <c r="D538" s="332" t="s">
        <v>46</v>
      </c>
      <c r="E538" s="333" t="s">
        <v>310</v>
      </c>
      <c r="F538" s="333" t="s">
        <v>359</v>
      </c>
      <c r="G538" s="106"/>
    </row>
    <row r="539" spans="1:7" x14ac:dyDescent="0.3">
      <c r="A539" s="331"/>
      <c r="B539" s="247" t="s">
        <v>34</v>
      </c>
      <c r="C539" s="247" t="s">
        <v>33</v>
      </c>
      <c r="D539" s="332"/>
      <c r="E539" s="333"/>
      <c r="F539" s="333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 t="s">
        <v>355</v>
      </c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210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0.95454545454545459</v>
      </c>
    </row>
  </sheetData>
  <sheetProtection algorithmName="SHA-512" hashValue="TOjbuWl0Iq14CbebFohT+qe0vOIrW5rIUtlfD+cv1mAyMqmkmA7zI+lGZexJ2D8AlJw3+cqD631mGQaMvoG7ww==" saltValue="skO1JeyZ9wAmc1DvC+H6zA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540:B542 B110:B116 B121:B138 B95:B98 B149:B153 B165:B171 B143:B147 B196:B200 B212:B221 B226:B243 B176:B194 B257:B261 B273:B284 B248:B255 B325:B332 B337:B348 B289:B307 B365:B372 B377:B382 B350:B352 B398:B405 B410:B416 B421:B425 B430:B434 B384:B385 B309:B313 B451:B456 B436:B438 B488:B492 B461:B470 B496:B497 B509:B511 B472:B476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543 B532 B512 B498 B353 B386 B439"/>
  </dataValidations>
  <pageMargins left="0.7" right="0.7" top="0.75" bottom="0.75" header="0.3" footer="0.3"/>
  <pageSetup paperSize="9" scale="29" orientation="portrait" r:id="rId1"/>
  <rowBreaks count="4" manualBreakCount="4">
    <brk id="104" max="6" man="1"/>
    <brk id="223" max="6" man="1"/>
    <brk id="318" max="6" man="1"/>
    <brk id="445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2" zoomScale="60" zoomScaleNormal="90" workbookViewId="0">
      <selection activeCell="F193" sqref="F19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4"/>
      <c r="E1" s="324"/>
      <c r="F1" s="324"/>
      <c r="G1" s="324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48" t="s">
        <v>50</v>
      </c>
      <c r="B6" s="348"/>
      <c r="C6" s="348"/>
      <c r="D6" s="348"/>
      <c r="E6" s="348"/>
      <c r="F6" s="348"/>
      <c r="G6" s="104"/>
    </row>
    <row r="7" spans="1:7" s="11" customFormat="1" ht="21.75" customHeight="1" x14ac:dyDescent="0.45">
      <c r="A7" s="326" t="str">
        <f>'A1 Exploitation'!A8:F8</f>
        <v>BOU SALEM</v>
      </c>
      <c r="B7" s="326"/>
      <c r="C7" s="326"/>
      <c r="D7" s="326"/>
      <c r="E7" s="326"/>
      <c r="F7" s="326"/>
      <c r="G7" s="104"/>
    </row>
    <row r="8" spans="1:7" s="11" customFormat="1" ht="24" x14ac:dyDescent="0.45">
      <c r="A8" s="245" t="s">
        <v>42</v>
      </c>
      <c r="B8" s="349" t="str">
        <f>'A1 Exploitation'!B9:F9</f>
        <v>M Souheil DRAOUI</v>
      </c>
      <c r="C8" s="349"/>
      <c r="D8" s="349"/>
      <c r="E8" s="349"/>
      <c r="F8" s="349"/>
      <c r="G8" s="104"/>
    </row>
    <row r="9" spans="1:7" s="11" customFormat="1" ht="24" x14ac:dyDescent="0.45">
      <c r="A9" s="246" t="s">
        <v>44</v>
      </c>
      <c r="B9" s="350" t="str">
        <f>'A1 Exploitation'!B10:F10</f>
        <v>Directeur magasin M Malek GHARBI</v>
      </c>
      <c r="C9" s="350"/>
      <c r="D9" s="350"/>
      <c r="E9" s="350"/>
      <c r="F9" s="350"/>
      <c r="G9" s="104"/>
    </row>
    <row r="10" spans="1:7" s="11" customFormat="1" ht="24" x14ac:dyDescent="0.45">
      <c r="A10" s="245" t="s">
        <v>43</v>
      </c>
      <c r="B10" s="347">
        <f>'A1 Exploitation'!B11:F11</f>
        <v>43220</v>
      </c>
      <c r="C10" s="347"/>
      <c r="D10" s="347"/>
      <c r="E10" s="347"/>
      <c r="F10" s="347"/>
      <c r="G10" s="104"/>
    </row>
    <row r="11" spans="1:7" s="11" customFormat="1" ht="24" x14ac:dyDescent="0.45">
      <c r="A11" s="245" t="s">
        <v>294</v>
      </c>
      <c r="B11" s="351">
        <f>D199</f>
        <v>0.88888888888888884</v>
      </c>
      <c r="C11" s="351"/>
      <c r="D11" s="351"/>
      <c r="E11" s="351"/>
      <c r="F11" s="351"/>
      <c r="G11" s="104"/>
    </row>
    <row r="12" spans="1:7" s="11" customFormat="1" ht="22.5" x14ac:dyDescent="0.45">
      <c r="A12" s="10"/>
      <c r="D12" s="330"/>
      <c r="E12" s="330"/>
      <c r="F12" s="330"/>
      <c r="G12" s="330"/>
    </row>
    <row r="13" spans="1:7" s="11" customFormat="1" ht="11.25" customHeight="1" x14ac:dyDescent="0.3">
      <c r="A13" s="331" t="s">
        <v>30</v>
      </c>
      <c r="B13" s="332" t="s">
        <v>31</v>
      </c>
      <c r="C13" s="332"/>
      <c r="D13" s="332" t="s">
        <v>46</v>
      </c>
      <c r="E13" s="332" t="s">
        <v>190</v>
      </c>
      <c r="F13" s="332" t="s">
        <v>191</v>
      </c>
      <c r="G13" s="91"/>
    </row>
    <row r="14" spans="1:7" s="11" customFormat="1" ht="12.75" customHeight="1" x14ac:dyDescent="0.3">
      <c r="A14" s="331"/>
      <c r="B14" s="247" t="s">
        <v>34</v>
      </c>
      <c r="C14" s="247" t="s">
        <v>33</v>
      </c>
      <c r="D14" s="332"/>
      <c r="E14" s="332"/>
      <c r="F14" s="33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ht="33" x14ac:dyDescent="0.3">
      <c r="A17" s="14" t="s">
        <v>269</v>
      </c>
      <c r="B17" s="73">
        <v>1</v>
      </c>
      <c r="C17" s="73"/>
      <c r="D17" s="74" t="s">
        <v>425</v>
      </c>
      <c r="E17" s="73"/>
      <c r="F17" s="73" t="s">
        <v>355</v>
      </c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ht="49.5" x14ac:dyDescent="0.3">
      <c r="A19" s="14" t="s">
        <v>81</v>
      </c>
      <c r="B19" s="73">
        <v>1</v>
      </c>
      <c r="C19" s="73"/>
      <c r="D19" s="74" t="s">
        <v>428</v>
      </c>
      <c r="E19" s="74"/>
      <c r="F19" s="73" t="s">
        <v>356</v>
      </c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7" t="s">
        <v>36</v>
      </c>
      <c r="B22" s="358"/>
      <c r="C22" s="359"/>
      <c r="D22" s="290">
        <f>SUM(B17:C21)</f>
        <v>8</v>
      </c>
    </row>
    <row r="23" spans="1:7" x14ac:dyDescent="0.3">
      <c r="A23" s="352" t="s">
        <v>295</v>
      </c>
      <c r="B23" s="353"/>
      <c r="C23" s="354"/>
      <c r="D23" s="288">
        <f>D22/(COUNT(B17:C21)*2)</f>
        <v>0.8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60" t="s">
        <v>4</v>
      </c>
      <c r="B25" s="361"/>
      <c r="C25" s="361"/>
      <c r="D25" s="361"/>
      <c r="E25" s="361"/>
      <c r="F25" s="361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 t="s">
        <v>355</v>
      </c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52" t="s">
        <v>36</v>
      </c>
      <c r="B33" s="353"/>
      <c r="C33" s="354"/>
      <c r="D33" s="289">
        <f>SUM(B26:C32)</f>
        <v>14</v>
      </c>
    </row>
    <row r="34" spans="1:7" x14ac:dyDescent="0.3">
      <c r="A34" s="352" t="s">
        <v>295</v>
      </c>
      <c r="B34" s="353"/>
      <c r="C34" s="354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60" t="s">
        <v>219</v>
      </c>
      <c r="B36" s="361"/>
      <c r="C36" s="361"/>
      <c r="D36" s="361"/>
      <c r="E36" s="361"/>
      <c r="F36" s="361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52" t="s">
        <v>36</v>
      </c>
      <c r="B42" s="353"/>
      <c r="C42" s="354"/>
      <c r="D42" s="289">
        <f>SUM(B37:C41)</f>
        <v>0</v>
      </c>
      <c r="E42" s="12"/>
      <c r="F42" s="12"/>
      <c r="G42" s="105"/>
    </row>
    <row r="43" spans="1:7" s="19" customFormat="1" x14ac:dyDescent="0.3">
      <c r="A43" s="352" t="s">
        <v>295</v>
      </c>
      <c r="B43" s="353"/>
      <c r="C43" s="354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2" t="s">
        <v>21</v>
      </c>
      <c r="B45" s="363"/>
      <c r="C45" s="363"/>
      <c r="D45" s="363"/>
      <c r="E45" s="363"/>
      <c r="F45" s="363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 t="s">
        <v>355</v>
      </c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417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52" t="s">
        <v>36</v>
      </c>
      <c r="B52" s="353"/>
      <c r="C52" s="354"/>
      <c r="D52" s="289">
        <f>SUM(B46:C51)</f>
        <v>12</v>
      </c>
    </row>
    <row r="53" spans="1:7" x14ac:dyDescent="0.3">
      <c r="A53" s="352" t="s">
        <v>295</v>
      </c>
      <c r="B53" s="353"/>
      <c r="C53" s="354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60" t="s">
        <v>8</v>
      </c>
      <c r="B55" s="361"/>
      <c r="C55" s="361"/>
      <c r="D55" s="361"/>
      <c r="E55" s="361"/>
      <c r="F55" s="361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ht="49.5" x14ac:dyDescent="0.3">
      <c r="A59" s="20" t="s">
        <v>92</v>
      </c>
      <c r="B59" s="73">
        <v>1</v>
      </c>
      <c r="C59" s="73"/>
      <c r="D59" s="74" t="s">
        <v>418</v>
      </c>
      <c r="E59" s="73"/>
      <c r="F59" s="73" t="s">
        <v>355</v>
      </c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52" t="s">
        <v>36</v>
      </c>
      <c r="B63" s="353"/>
      <c r="C63" s="354"/>
      <c r="D63" s="289">
        <f>SUM(B56:C62)</f>
        <v>13</v>
      </c>
    </row>
    <row r="64" spans="1:7" x14ac:dyDescent="0.3">
      <c r="A64" s="352" t="s">
        <v>295</v>
      </c>
      <c r="B64" s="353"/>
      <c r="C64" s="354"/>
      <c r="D64" s="288">
        <f>D63/(COUNT(B56:C62)*2)</f>
        <v>0.9285714285714286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60" t="s">
        <v>130</v>
      </c>
      <c r="B66" s="361"/>
      <c r="C66" s="361"/>
      <c r="D66" s="361"/>
      <c r="E66" s="361"/>
      <c r="F66" s="361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52" t="s">
        <v>36</v>
      </c>
      <c r="B84" s="353"/>
      <c r="C84" s="354"/>
      <c r="D84" s="289">
        <f>SUM(B67:C83)</f>
        <v>0</v>
      </c>
    </row>
    <row r="85" spans="1:7" x14ac:dyDescent="0.3">
      <c r="A85" s="352" t="s">
        <v>295</v>
      </c>
      <c r="B85" s="353"/>
      <c r="C85" s="354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60" t="s">
        <v>211</v>
      </c>
      <c r="B87" s="361"/>
      <c r="C87" s="361"/>
      <c r="D87" s="361"/>
      <c r="E87" s="361"/>
      <c r="F87" s="361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52" t="s">
        <v>36</v>
      </c>
      <c r="B102" s="353"/>
      <c r="C102" s="354"/>
      <c r="D102" s="289">
        <f>SUM(B88:C101)</f>
        <v>0</v>
      </c>
    </row>
    <row r="103" spans="1:7" x14ac:dyDescent="0.3">
      <c r="A103" s="352" t="s">
        <v>295</v>
      </c>
      <c r="B103" s="353"/>
      <c r="C103" s="354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60" t="s">
        <v>212</v>
      </c>
      <c r="B106" s="361"/>
      <c r="C106" s="361"/>
      <c r="D106" s="361"/>
      <c r="E106" s="361"/>
      <c r="F106" s="361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52" t="s">
        <v>36</v>
      </c>
      <c r="B118" s="353"/>
      <c r="C118" s="354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2" t="s">
        <v>295</v>
      </c>
      <c r="B119" s="353"/>
      <c r="C119" s="354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60" t="s">
        <v>185</v>
      </c>
      <c r="B121" s="361"/>
      <c r="C121" s="361"/>
      <c r="D121" s="361"/>
      <c r="E121" s="361"/>
      <c r="F121" s="361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2" t="s">
        <v>36</v>
      </c>
      <c r="B133" s="353"/>
      <c r="C133" s="354"/>
      <c r="D133" s="289">
        <f>SUM(B122:C132)</f>
        <v>0</v>
      </c>
    </row>
    <row r="134" spans="1:7" x14ac:dyDescent="0.3">
      <c r="A134" s="352" t="s">
        <v>295</v>
      </c>
      <c r="B134" s="353"/>
      <c r="C134" s="354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60" t="s">
        <v>71</v>
      </c>
      <c r="B136" s="361"/>
      <c r="C136" s="361"/>
      <c r="D136" s="361"/>
      <c r="E136" s="361"/>
      <c r="F136" s="361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2" t="s">
        <v>36</v>
      </c>
      <c r="B149" s="353"/>
      <c r="C149" s="354"/>
      <c r="D149" s="289">
        <f>SUM(B137:C148)</f>
        <v>0</v>
      </c>
    </row>
    <row r="150" spans="1:7" x14ac:dyDescent="0.3">
      <c r="A150" s="352" t="s">
        <v>295</v>
      </c>
      <c r="B150" s="353"/>
      <c r="C150" s="354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60" t="s">
        <v>217</v>
      </c>
      <c r="B152" s="361"/>
      <c r="C152" s="361"/>
      <c r="D152" s="361"/>
      <c r="E152" s="361"/>
      <c r="F152" s="361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 t="s">
        <v>355</v>
      </c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52" t="s">
        <v>36</v>
      </c>
      <c r="B161" s="358"/>
      <c r="C161" s="359"/>
      <c r="D161" s="290">
        <f>SUM(B153:C160)</f>
        <v>16</v>
      </c>
    </row>
    <row r="162" spans="1:7" x14ac:dyDescent="0.3">
      <c r="A162" s="352" t="s">
        <v>295</v>
      </c>
      <c r="B162" s="353"/>
      <c r="C162" s="354"/>
      <c r="D162" s="288">
        <f>D161/(COUNT(B153:C160)*2)</f>
        <v>1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60" t="s">
        <v>77</v>
      </c>
      <c r="B164" s="361"/>
      <c r="C164" s="361"/>
      <c r="D164" s="361"/>
      <c r="E164" s="361"/>
      <c r="F164" s="361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 t="s">
        <v>355</v>
      </c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52" t="s">
        <v>36</v>
      </c>
      <c r="B169" s="353"/>
      <c r="C169" s="354"/>
      <c r="D169" s="289">
        <f>SUM(B165:C168)</f>
        <v>2</v>
      </c>
    </row>
    <row r="170" spans="1:7" x14ac:dyDescent="0.3">
      <c r="A170" s="352" t="s">
        <v>295</v>
      </c>
      <c r="B170" s="353"/>
      <c r="C170" s="354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4" t="s">
        <v>17</v>
      </c>
      <c r="B172" s="365"/>
      <c r="C172" s="365"/>
      <c r="D172" s="365"/>
      <c r="E172" s="365"/>
      <c r="F172" s="365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ht="33" x14ac:dyDescent="0.3">
      <c r="A175" s="31" t="s">
        <v>197</v>
      </c>
      <c r="B175" s="73">
        <v>0</v>
      </c>
      <c r="C175" s="73"/>
      <c r="D175" s="74" t="s">
        <v>415</v>
      </c>
      <c r="E175" s="73" t="s">
        <v>429</v>
      </c>
      <c r="F175" s="73" t="s">
        <v>355</v>
      </c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52" t="s">
        <v>36</v>
      </c>
      <c r="B177" s="353"/>
      <c r="C177" s="354"/>
      <c r="D177" s="289">
        <f>SUM(B173:C176)</f>
        <v>6</v>
      </c>
    </row>
    <row r="178" spans="1:7" x14ac:dyDescent="0.3">
      <c r="A178" s="352" t="s">
        <v>295</v>
      </c>
      <c r="B178" s="353"/>
      <c r="C178" s="354"/>
      <c r="D178" s="288">
        <f>D177/(COUNT(B173:C176)*2)</f>
        <v>0.75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60" t="s">
        <v>78</v>
      </c>
      <c r="B180" s="361"/>
      <c r="C180" s="361"/>
      <c r="D180" s="361"/>
      <c r="E180" s="361"/>
      <c r="F180" s="361"/>
    </row>
    <row r="181" spans="1:7" ht="49.5" x14ac:dyDescent="0.3">
      <c r="A181" s="31" t="s">
        <v>315</v>
      </c>
      <c r="B181" s="73">
        <v>0</v>
      </c>
      <c r="C181" s="73"/>
      <c r="D181" s="74" t="s">
        <v>419</v>
      </c>
      <c r="E181" s="74" t="s">
        <v>420</v>
      </c>
      <c r="F181" s="73" t="s">
        <v>356</v>
      </c>
    </row>
    <row r="182" spans="1:7" ht="33" x14ac:dyDescent="0.3">
      <c r="A182" s="39" t="s">
        <v>220</v>
      </c>
      <c r="B182" s="73">
        <v>1</v>
      </c>
      <c r="C182" s="73"/>
      <c r="D182" s="74" t="s">
        <v>421</v>
      </c>
      <c r="E182" s="52"/>
      <c r="F182" s="73" t="s">
        <v>356</v>
      </c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ht="33" x14ac:dyDescent="0.3">
      <c r="A185" s="14" t="s">
        <v>309</v>
      </c>
      <c r="B185" s="73">
        <v>1</v>
      </c>
      <c r="C185" s="73"/>
      <c r="D185" s="74" t="s">
        <v>422</v>
      </c>
      <c r="E185" s="73"/>
      <c r="F185" s="73"/>
    </row>
    <row r="186" spans="1:7" x14ac:dyDescent="0.3">
      <c r="A186" s="352" t="s">
        <v>36</v>
      </c>
      <c r="B186" s="353"/>
      <c r="C186" s="354"/>
      <c r="D186" s="289">
        <f>SUM(B181:C185)</f>
        <v>6</v>
      </c>
    </row>
    <row r="187" spans="1:7" x14ac:dyDescent="0.3">
      <c r="A187" s="352" t="s">
        <v>295</v>
      </c>
      <c r="B187" s="353"/>
      <c r="C187" s="354"/>
      <c r="D187" s="288">
        <f>D186/(COUNT(B181:C185)*2)</f>
        <v>0.6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60" t="s">
        <v>216</v>
      </c>
      <c r="B189" s="361"/>
      <c r="C189" s="361"/>
      <c r="D189" s="361"/>
      <c r="E189" s="361"/>
      <c r="F189" s="361"/>
    </row>
    <row r="190" spans="1:7" x14ac:dyDescent="0.3">
      <c r="A190" s="31" t="s">
        <v>370</v>
      </c>
      <c r="B190" s="73" t="s">
        <v>32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ht="49.5" x14ac:dyDescent="0.3">
      <c r="A192" s="17" t="s">
        <v>311</v>
      </c>
      <c r="B192" s="73">
        <v>1</v>
      </c>
      <c r="C192" s="73"/>
      <c r="D192" s="74" t="s">
        <v>418</v>
      </c>
      <c r="E192" s="73"/>
      <c r="F192" s="73" t="s">
        <v>355</v>
      </c>
    </row>
    <row r="193" spans="1:6" x14ac:dyDescent="0.3">
      <c r="A193" s="40" t="s">
        <v>189</v>
      </c>
      <c r="B193" s="73">
        <v>2</v>
      </c>
      <c r="C193" s="73"/>
      <c r="D193" s="73"/>
      <c r="E193" s="73"/>
      <c r="F193" s="73"/>
    </row>
    <row r="194" spans="1:6" x14ac:dyDescent="0.3">
      <c r="A194" s="352" t="s">
        <v>36</v>
      </c>
      <c r="B194" s="353"/>
      <c r="C194" s="354"/>
      <c r="D194" s="259">
        <f>SUM(B190:C193)</f>
        <v>3</v>
      </c>
    </row>
    <row r="195" spans="1:6" x14ac:dyDescent="0.3">
      <c r="A195" s="352" t="s">
        <v>295</v>
      </c>
      <c r="B195" s="353"/>
      <c r="C195" s="354"/>
      <c r="D195" s="288">
        <f>D194/(COUNT(B190:C193)*2)</f>
        <v>0.75</v>
      </c>
    </row>
    <row r="197" spans="1:6" ht="18" x14ac:dyDescent="0.35">
      <c r="A197" s="47" t="s">
        <v>424</v>
      </c>
      <c r="B197" s="46"/>
      <c r="C197" s="46"/>
      <c r="D197" s="238">
        <v>1</v>
      </c>
      <c r="E197" s="231"/>
      <c r="F197" s="232"/>
    </row>
    <row r="198" spans="1:6" ht="22.5" x14ac:dyDescent="0.3">
      <c r="A198" s="263" t="s">
        <v>45</v>
      </c>
      <c r="B198" s="284"/>
      <c r="C198" s="285"/>
      <c r="D198" s="286">
        <f>SUM(D194,D186,D177,D169,D161,D63,D52,D33,D22,D118,D149,D133,D102,D84,D42)</f>
        <v>80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0.88888888888888884</v>
      </c>
    </row>
  </sheetData>
  <sheetProtection algorithmName="SHA-512" hashValue="reGDXQz00bdV4vZtyAk0qqAJkoIFKBmY4rCn9n5HW1Q1iLuqXftMQzmc2iFEHN1jqojAZxep3yHoFil/wfAjcA==" saltValue="JcE4uiLXU6p16z56pydlxQ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32" orientation="portrait" r:id="rId1"/>
  <rowBreaks count="1" manualBreakCount="1">
    <brk id="85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12" zoomScaleSheetLayoutView="100" workbookViewId="0">
      <selection activeCell="D22" sqref="D22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4"/>
      <c r="E1" s="324"/>
      <c r="F1" s="324"/>
      <c r="G1" s="324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04"/>
    </row>
    <row r="8" spans="1:7" ht="29.25" x14ac:dyDescent="0.45">
      <c r="A8" s="326" t="str">
        <f>'Page de garde'!D18</f>
        <v>BOU SALEM</v>
      </c>
      <c r="B8" s="326"/>
      <c r="C8" s="326"/>
      <c r="D8" s="326"/>
      <c r="E8" s="326"/>
      <c r="F8" s="326"/>
      <c r="G8" s="104"/>
    </row>
    <row r="9" spans="1:7" ht="24" x14ac:dyDescent="0.45">
      <c r="A9" s="245" t="s">
        <v>42</v>
      </c>
      <c r="B9" s="327" t="s">
        <v>409</v>
      </c>
      <c r="C9" s="327"/>
      <c r="D9" s="327"/>
      <c r="E9" s="327"/>
      <c r="F9" s="327"/>
      <c r="G9" s="104"/>
    </row>
    <row r="10" spans="1:7" ht="24" x14ac:dyDescent="0.45">
      <c r="A10" s="246" t="s">
        <v>44</v>
      </c>
      <c r="B10" s="328" t="s">
        <v>410</v>
      </c>
      <c r="C10" s="328"/>
      <c r="D10" s="328"/>
      <c r="E10" s="328"/>
      <c r="F10" s="328"/>
      <c r="G10" s="104"/>
    </row>
    <row r="11" spans="1:7" ht="24" x14ac:dyDescent="0.45">
      <c r="A11" s="245" t="s">
        <v>43</v>
      </c>
      <c r="B11" s="323">
        <v>43399</v>
      </c>
      <c r="C11" s="323"/>
      <c r="D11" s="323"/>
      <c r="E11" s="323"/>
      <c r="F11" s="323"/>
      <c r="G11" s="104"/>
    </row>
    <row r="12" spans="1:7" ht="24" x14ac:dyDescent="0.45">
      <c r="A12" s="245" t="s">
        <v>239</v>
      </c>
      <c r="B12" s="329">
        <f>D549</f>
        <v>0.77064220183486243</v>
      </c>
      <c r="C12" s="329"/>
      <c r="D12" s="329"/>
      <c r="E12" s="329"/>
      <c r="F12" s="329"/>
      <c r="G12" s="104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43399</v>
      </c>
      <c r="B16" s="143"/>
      <c r="C16" s="143"/>
      <c r="D16" s="143"/>
      <c r="E16" s="143"/>
      <c r="F16" s="156"/>
    </row>
    <row r="17" spans="1:8" ht="16.5" customHeight="1" x14ac:dyDescent="0.3">
      <c r="A17" s="331" t="s">
        <v>30</v>
      </c>
      <c r="B17" s="332" t="s">
        <v>31</v>
      </c>
      <c r="C17" s="332"/>
      <c r="D17" s="332" t="s">
        <v>46</v>
      </c>
      <c r="E17" s="333" t="s">
        <v>310</v>
      </c>
      <c r="F17" s="333" t="s">
        <v>357</v>
      </c>
    </row>
    <row r="18" spans="1:8" ht="16.5" customHeight="1" x14ac:dyDescent="0.3">
      <c r="A18" s="331"/>
      <c r="B18" s="247" t="s">
        <v>34</v>
      </c>
      <c r="C18" s="247" t="s">
        <v>33</v>
      </c>
      <c r="D18" s="332"/>
      <c r="E18" s="333"/>
      <c r="F18" s="33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8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50.25" x14ac:dyDescent="0.35">
      <c r="A30" s="169" t="s">
        <v>169</v>
      </c>
      <c r="B30" s="109">
        <v>0</v>
      </c>
      <c r="C30" s="112">
        <f>IF(B30=0, -5, "0")</f>
        <v>-5</v>
      </c>
      <c r="D30" s="74" t="s">
        <v>462</v>
      </c>
      <c r="E30" s="74" t="s">
        <v>430</v>
      </c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>
        <v>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x14ac:dyDescent="0.3">
      <c r="A36" s="4" t="s">
        <v>250</v>
      </c>
      <c r="B36" s="109">
        <v>1</v>
      </c>
      <c r="C36" s="110"/>
      <c r="D36" s="119" t="s">
        <v>431</v>
      </c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4" t="s">
        <v>378</v>
      </c>
      <c r="B38" s="335"/>
      <c r="C38" s="335"/>
      <c r="D38" s="335"/>
      <c r="E38" s="335"/>
      <c r="F38" s="336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3.75" customHeight="1" x14ac:dyDescent="0.3">
      <c r="A40" s="53" t="s">
        <v>380</v>
      </c>
      <c r="B40" s="109">
        <v>1</v>
      </c>
      <c r="C40" s="109"/>
      <c r="D40" s="92" t="s">
        <v>453</v>
      </c>
      <c r="E40" s="126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>
        <f>IFERROR(E41/F41,"N.A")</f>
        <v>0</v>
      </c>
      <c r="E41" s="227">
        <f>COUNTIF('A1 Exploitation'!F21:F40,"ok")</f>
        <v>0</v>
      </c>
      <c r="F41" s="228">
        <f>COUNTA('A1 Exploitation'!F21:F40)</f>
        <v>1</v>
      </c>
    </row>
    <row r="42" spans="1:7" x14ac:dyDescent="0.3">
      <c r="A42" s="252" t="s">
        <v>36</v>
      </c>
      <c r="B42" s="252"/>
      <c r="C42" s="252"/>
      <c r="D42" s="252">
        <f>SUM(B29:C37,B39:C41)</f>
        <v>13</v>
      </c>
    </row>
    <row r="43" spans="1:7" x14ac:dyDescent="0.3">
      <c r="A43" s="248" t="s">
        <v>35</v>
      </c>
      <c r="B43" s="249"/>
      <c r="C43" s="250"/>
      <c r="D43" s="251">
        <f>D42/(COUNT(B29:C37,B39:C41)*2)</f>
        <v>0.54166666666666663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21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0.65625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43399</v>
      </c>
      <c r="B49" s="103"/>
      <c r="C49" s="111"/>
      <c r="D49" s="103"/>
    </row>
    <row r="50" spans="1:7" x14ac:dyDescent="0.3">
      <c r="A50" s="331" t="s">
        <v>30</v>
      </c>
      <c r="B50" s="332" t="s">
        <v>31</v>
      </c>
      <c r="C50" s="332"/>
      <c r="D50" s="332" t="s">
        <v>46</v>
      </c>
      <c r="E50" s="333" t="s">
        <v>310</v>
      </c>
      <c r="F50" s="333" t="s">
        <v>359</v>
      </c>
      <c r="G50" s="106"/>
    </row>
    <row r="51" spans="1:7" x14ac:dyDescent="0.3">
      <c r="A51" s="331"/>
      <c r="B51" s="247" t="s">
        <v>34</v>
      </c>
      <c r="C51" s="247" t="s">
        <v>33</v>
      </c>
      <c r="D51" s="332"/>
      <c r="E51" s="333"/>
      <c r="F51" s="33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ht="30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4" t="s">
        <v>378</v>
      </c>
      <c r="B94" s="335"/>
      <c r="C94" s="335"/>
      <c r="D94" s="335"/>
      <c r="E94" s="335"/>
      <c r="F94" s="336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454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455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109" t="s">
        <v>32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43399</v>
      </c>
      <c r="B106" s="103"/>
      <c r="C106" s="111"/>
      <c r="D106" s="103"/>
    </row>
    <row r="107" spans="1:7" x14ac:dyDescent="0.3">
      <c r="A107" s="331" t="s">
        <v>30</v>
      </c>
      <c r="B107" s="332" t="s">
        <v>31</v>
      </c>
      <c r="C107" s="332"/>
      <c r="D107" s="332" t="s">
        <v>46</v>
      </c>
      <c r="E107" s="333" t="s">
        <v>310</v>
      </c>
      <c r="F107" s="333" t="s">
        <v>359</v>
      </c>
    </row>
    <row r="108" spans="1:7" x14ac:dyDescent="0.3">
      <c r="A108" s="331"/>
      <c r="B108" s="247" t="s">
        <v>34</v>
      </c>
      <c r="C108" s="247" t="s">
        <v>33</v>
      </c>
      <c r="D108" s="332"/>
      <c r="E108" s="333"/>
      <c r="F108" s="33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456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7" t="s">
        <v>378</v>
      </c>
      <c r="B148" s="338"/>
      <c r="C148" s="338"/>
      <c r="D148" s="339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454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455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43399</v>
      </c>
      <c r="B161" s="103"/>
      <c r="C161" s="111"/>
      <c r="D161" s="106"/>
    </row>
    <row r="162" spans="1:7" x14ac:dyDescent="0.3">
      <c r="A162" s="331" t="s">
        <v>30</v>
      </c>
      <c r="B162" s="332" t="s">
        <v>31</v>
      </c>
      <c r="C162" s="332"/>
      <c r="D162" s="332" t="s">
        <v>46</v>
      </c>
      <c r="E162" s="333" t="s">
        <v>310</v>
      </c>
      <c r="F162" s="333" t="s">
        <v>359</v>
      </c>
      <c r="G162" s="106"/>
    </row>
    <row r="163" spans="1:7" x14ac:dyDescent="0.3">
      <c r="A163" s="331"/>
      <c r="B163" s="247" t="s">
        <v>34</v>
      </c>
      <c r="C163" s="247" t="s">
        <v>33</v>
      </c>
      <c r="D163" s="332"/>
      <c r="E163" s="333"/>
      <c r="F163" s="33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40" t="s">
        <v>378</v>
      </c>
      <c r="B195" s="340"/>
      <c r="C195" s="340"/>
      <c r="D195" s="340"/>
      <c r="E195" s="340"/>
      <c r="F195" s="340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454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455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43399</v>
      </c>
      <c r="B208" s="103"/>
      <c r="C208" s="111"/>
      <c r="D208" s="103"/>
    </row>
    <row r="209" spans="1:7" x14ac:dyDescent="0.3">
      <c r="A209" s="331" t="s">
        <v>30</v>
      </c>
      <c r="B209" s="332" t="s">
        <v>31</v>
      </c>
      <c r="C209" s="332"/>
      <c r="D209" s="332" t="s">
        <v>46</v>
      </c>
      <c r="E209" s="333" t="s">
        <v>310</v>
      </c>
      <c r="F209" s="333" t="s">
        <v>359</v>
      </c>
      <c r="G209" s="106"/>
    </row>
    <row r="210" spans="1:7" x14ac:dyDescent="0.3">
      <c r="A210" s="331"/>
      <c r="B210" s="247" t="s">
        <v>34</v>
      </c>
      <c r="C210" s="247" t="s">
        <v>33</v>
      </c>
      <c r="D210" s="332"/>
      <c r="E210" s="333"/>
      <c r="F210" s="33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40" t="s">
        <v>378</v>
      </c>
      <c r="B256" s="340"/>
      <c r="C256" s="340"/>
      <c r="D256" s="340"/>
      <c r="E256" s="340"/>
      <c r="F256" s="340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454</v>
      </c>
      <c r="B258" s="109" t="s">
        <v>32</v>
      </c>
      <c r="C258" s="110"/>
      <c r="D258" s="119"/>
      <c r="E258" s="85"/>
      <c r="F258" s="158"/>
      <c r="G258" s="106"/>
    </row>
    <row r="259" spans="1:7" ht="30" x14ac:dyDescent="0.3">
      <c r="A259" s="173" t="s">
        <v>455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43399</v>
      </c>
      <c r="B269" s="103"/>
      <c r="C269" s="111"/>
      <c r="D269" s="103"/>
      <c r="F269" s="160"/>
      <c r="G269" s="168"/>
    </row>
    <row r="270" spans="1:7" s="13" customFormat="1" x14ac:dyDescent="0.3">
      <c r="A270" s="331" t="s">
        <v>30</v>
      </c>
      <c r="B270" s="332" t="s">
        <v>31</v>
      </c>
      <c r="C270" s="332"/>
      <c r="D270" s="332" t="s">
        <v>46</v>
      </c>
      <c r="E270" s="333" t="s">
        <v>310</v>
      </c>
      <c r="F270" s="333" t="s">
        <v>359</v>
      </c>
      <c r="G270" s="168"/>
    </row>
    <row r="271" spans="1:7" s="13" customFormat="1" x14ac:dyDescent="0.3">
      <c r="A271" s="331"/>
      <c r="B271" s="247" t="s">
        <v>34</v>
      </c>
      <c r="C271" s="247" t="s">
        <v>33</v>
      </c>
      <c r="D271" s="332"/>
      <c r="E271" s="333"/>
      <c r="F271" s="33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41" t="s">
        <v>395</v>
      </c>
      <c r="B308" s="342"/>
      <c r="C308" s="342"/>
      <c r="D308" s="342"/>
      <c r="E308" s="342"/>
      <c r="F308" s="343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454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455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43399</v>
      </c>
      <c r="B321" s="103"/>
      <c r="C321" s="111"/>
      <c r="D321" s="106"/>
    </row>
    <row r="322" spans="1:7" x14ac:dyDescent="0.3">
      <c r="A322" s="331" t="s">
        <v>30</v>
      </c>
      <c r="B322" s="332" t="s">
        <v>31</v>
      </c>
      <c r="C322" s="332"/>
      <c r="D322" s="332" t="s">
        <v>46</v>
      </c>
      <c r="E322" s="333" t="s">
        <v>310</v>
      </c>
      <c r="F322" s="333" t="s">
        <v>359</v>
      </c>
      <c r="G322" s="106"/>
    </row>
    <row r="323" spans="1:7" x14ac:dyDescent="0.3">
      <c r="A323" s="331"/>
      <c r="B323" s="247" t="s">
        <v>34</v>
      </c>
      <c r="C323" s="247" t="s">
        <v>33</v>
      </c>
      <c r="D323" s="332"/>
      <c r="E323" s="333"/>
      <c r="F323" s="33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ht="33" x14ac:dyDescent="0.3">
      <c r="A325" s="5" t="s">
        <v>6</v>
      </c>
      <c r="B325" s="109">
        <v>1</v>
      </c>
      <c r="C325" s="109"/>
      <c r="D325" s="74" t="s">
        <v>440</v>
      </c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ht="33" x14ac:dyDescent="0.3">
      <c r="A330" s="8" t="s">
        <v>48</v>
      </c>
      <c r="B330" s="109">
        <v>1</v>
      </c>
      <c r="C330" s="109"/>
      <c r="D330" s="114" t="s">
        <v>436</v>
      </c>
      <c r="E330" s="73"/>
      <c r="F330" s="158"/>
    </row>
    <row r="331" spans="1:7" ht="50.25" x14ac:dyDescent="0.35">
      <c r="A331" s="206" t="s">
        <v>52</v>
      </c>
      <c r="B331" s="109">
        <v>0</v>
      </c>
      <c r="C331" s="112">
        <f>IF(B331=0, -10, IF(B331=1, -5, "0"))</f>
        <v>-10</v>
      </c>
      <c r="D331" s="74" t="s">
        <v>437</v>
      </c>
      <c r="E331" s="74" t="s">
        <v>438</v>
      </c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2</v>
      </c>
    </row>
    <row r="334" spans="1:7" x14ac:dyDescent="0.3">
      <c r="A334" s="248" t="s">
        <v>35</v>
      </c>
      <c r="B334" s="249"/>
      <c r="C334" s="250"/>
      <c r="D334" s="251">
        <f>D333/(COUNT(B325:C332)*2)</f>
        <v>0.1111111111111111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>
        <v>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1</v>
      </c>
      <c r="C347" s="109"/>
      <c r="D347" s="171" t="s">
        <v>435</v>
      </c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1" t="s">
        <v>378</v>
      </c>
      <c r="B349" s="342"/>
      <c r="C349" s="342"/>
      <c r="D349" s="342"/>
      <c r="E349" s="342"/>
      <c r="F349" s="342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181"/>
      <c r="E350" s="181"/>
      <c r="F350" s="158"/>
      <c r="G350" s="106"/>
    </row>
    <row r="351" spans="1:7" s="91" customFormat="1" ht="33" x14ac:dyDescent="0.3">
      <c r="A351" s="173" t="s">
        <v>455</v>
      </c>
      <c r="B351" s="109">
        <v>1</v>
      </c>
      <c r="C351" s="122"/>
      <c r="D351" s="177" t="s">
        <v>434</v>
      </c>
      <c r="E351" s="95"/>
      <c r="F351" s="158"/>
      <c r="G351" s="106"/>
    </row>
    <row r="352" spans="1:7" s="91" customFormat="1" ht="119.25" customHeight="1" x14ac:dyDescent="0.3">
      <c r="A352" s="173" t="s">
        <v>391</v>
      </c>
      <c r="B352" s="109">
        <v>0</v>
      </c>
      <c r="C352" s="110"/>
      <c r="D352" s="95" t="s">
        <v>432</v>
      </c>
      <c r="E352" s="121" t="s">
        <v>433</v>
      </c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>
        <f>IFERROR(E353/F353,"N.A")</f>
        <v>0</v>
      </c>
      <c r="E353" s="227">
        <f>COUNTIF('A1 Exploitation'!F325:F352,"ok")</f>
        <v>0</v>
      </c>
      <c r="F353" s="228">
        <f>COUNTA('A1 Exploitation'!F325:F352)</f>
        <v>3</v>
      </c>
    </row>
    <row r="354" spans="1:7" x14ac:dyDescent="0.3">
      <c r="A354" s="248" t="s">
        <v>36</v>
      </c>
      <c r="B354" s="252"/>
      <c r="C354" s="252"/>
      <c r="D354" s="253">
        <f>SUM(B337:C348,B350:C353)</f>
        <v>26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0.8666666666666667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28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0.58333333333333337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43399</v>
      </c>
      <c r="B361" s="103"/>
      <c r="C361" s="111"/>
      <c r="D361" s="103"/>
    </row>
    <row r="362" spans="1:7" x14ac:dyDescent="0.3">
      <c r="A362" s="331" t="s">
        <v>30</v>
      </c>
      <c r="B362" s="332" t="s">
        <v>31</v>
      </c>
      <c r="C362" s="332"/>
      <c r="D362" s="332" t="s">
        <v>46</v>
      </c>
      <c r="E362" s="333" t="s">
        <v>310</v>
      </c>
      <c r="F362" s="333" t="s">
        <v>359</v>
      </c>
      <c r="G362" s="106"/>
    </row>
    <row r="363" spans="1:7" x14ac:dyDescent="0.3">
      <c r="A363" s="331"/>
      <c r="B363" s="247" t="s">
        <v>34</v>
      </c>
      <c r="C363" s="247" t="s">
        <v>33</v>
      </c>
      <c r="D363" s="332"/>
      <c r="E363" s="333"/>
      <c r="F363" s="33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D366" s="312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ht="49.5" x14ac:dyDescent="0.3">
      <c r="A372" s="53" t="s">
        <v>262</v>
      </c>
      <c r="B372" s="109">
        <v>1</v>
      </c>
      <c r="C372" s="110"/>
      <c r="D372" s="121" t="s">
        <v>457</v>
      </c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15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0.9375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2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>
        <v>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40" t="s">
        <v>378</v>
      </c>
      <c r="B383" s="340"/>
      <c r="C383" s="340"/>
      <c r="D383" s="340"/>
      <c r="E383" s="340"/>
      <c r="F383" s="340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33" customHeight="1" x14ac:dyDescent="0.3">
      <c r="A385" s="9" t="s">
        <v>455</v>
      </c>
      <c r="B385" s="109">
        <v>1</v>
      </c>
      <c r="C385" s="109"/>
      <c r="D385" s="92" t="s">
        <v>439</v>
      </c>
      <c r="E385" s="74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1</v>
      </c>
      <c r="C386" s="109"/>
      <c r="D386" s="226">
        <f>IFERROR(E386/F386,"N.A")</f>
        <v>0.5</v>
      </c>
      <c r="E386" s="227">
        <f>COUNTIF('A1 Exploitation'!F365:F385,"ok")</f>
        <v>1</v>
      </c>
      <c r="F386" s="228">
        <f>COUNTA('A1 Exploitation'!F365:F385)</f>
        <v>2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16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0.88888888888888884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31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0.91176470588235292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43399</v>
      </c>
      <c r="B394" s="103"/>
      <c r="C394" s="111"/>
      <c r="D394" s="106"/>
      <c r="G394" s="106"/>
    </row>
    <row r="395" spans="1:7" x14ac:dyDescent="0.3">
      <c r="A395" s="331" t="s">
        <v>30</v>
      </c>
      <c r="B395" s="332" t="s">
        <v>31</v>
      </c>
      <c r="C395" s="332"/>
      <c r="D395" s="332" t="s">
        <v>46</v>
      </c>
      <c r="E395" s="333" t="s">
        <v>310</v>
      </c>
      <c r="F395" s="333" t="s">
        <v>359</v>
      </c>
      <c r="G395" s="106"/>
    </row>
    <row r="396" spans="1:7" x14ac:dyDescent="0.3">
      <c r="A396" s="331"/>
      <c r="B396" s="247" t="s">
        <v>34</v>
      </c>
      <c r="C396" s="247" t="s">
        <v>33</v>
      </c>
      <c r="D396" s="332"/>
      <c r="E396" s="333"/>
      <c r="F396" s="33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ht="33" x14ac:dyDescent="0.3">
      <c r="A404" s="6" t="s">
        <v>242</v>
      </c>
      <c r="B404" s="109">
        <v>0</v>
      </c>
      <c r="C404" s="109"/>
      <c r="D404" s="74" t="s">
        <v>441</v>
      </c>
      <c r="E404" s="74" t="s">
        <v>442</v>
      </c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14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0.875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313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14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40" t="s">
        <v>378</v>
      </c>
      <c r="B435" s="340"/>
      <c r="C435" s="340"/>
      <c r="D435" s="340"/>
      <c r="E435" s="340"/>
      <c r="F435" s="340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ht="82.5" x14ac:dyDescent="0.3">
      <c r="A437" s="9" t="s">
        <v>455</v>
      </c>
      <c r="B437" s="109">
        <v>0</v>
      </c>
      <c r="C437" s="109"/>
      <c r="D437" s="108" t="s">
        <v>444</v>
      </c>
      <c r="E437" s="74" t="s">
        <v>443</v>
      </c>
      <c r="F437" s="158"/>
      <c r="G437" s="11"/>
    </row>
    <row r="438" spans="1:7" ht="82.5" x14ac:dyDescent="0.3">
      <c r="A438" s="9" t="s">
        <v>391</v>
      </c>
      <c r="B438" s="109">
        <v>0</v>
      </c>
      <c r="C438" s="122">
        <f>IF(B438=0, -5, "0")</f>
        <v>-5</v>
      </c>
      <c r="D438" s="108" t="s">
        <v>445</v>
      </c>
      <c r="E438" s="74" t="s">
        <v>446</v>
      </c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1</v>
      </c>
      <c r="C439" s="109"/>
      <c r="D439" s="226">
        <f>IFERROR(E439/F439,"N.A")</f>
        <v>0.33333333333333331</v>
      </c>
      <c r="E439" s="227">
        <f>COUNTIF('A1 Exploitation'!F398:F438,"ok")</f>
        <v>1</v>
      </c>
      <c r="F439" s="228">
        <f>COUNTA('A1 Exploitation'!F398:F438)</f>
        <v>3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8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0.4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46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0.76666666666666672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43399</v>
      </c>
      <c r="B447" s="103"/>
      <c r="C447" s="111"/>
      <c r="D447" s="103"/>
    </row>
    <row r="448" spans="1:7" x14ac:dyDescent="0.3">
      <c r="A448" s="331" t="s">
        <v>30</v>
      </c>
      <c r="B448" s="332" t="s">
        <v>31</v>
      </c>
      <c r="C448" s="332"/>
      <c r="D448" s="332" t="s">
        <v>46</v>
      </c>
      <c r="E448" s="333" t="s">
        <v>310</v>
      </c>
      <c r="F448" s="333" t="s">
        <v>359</v>
      </c>
      <c r="G448" s="106"/>
    </row>
    <row r="449" spans="1:6" x14ac:dyDescent="0.3">
      <c r="A449" s="331"/>
      <c r="B449" s="247" t="s">
        <v>34</v>
      </c>
      <c r="C449" s="247" t="s">
        <v>33</v>
      </c>
      <c r="D449" s="332"/>
      <c r="E449" s="333"/>
      <c r="F449" s="33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44" t="s">
        <v>378</v>
      </c>
      <c r="B471" s="345"/>
      <c r="C471" s="345"/>
      <c r="D471" s="345"/>
      <c r="E471" s="345"/>
      <c r="F471" s="345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454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455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109" t="s">
        <v>32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6" t="s">
        <v>366</v>
      </c>
      <c r="B483" s="346"/>
      <c r="C483" s="346"/>
      <c r="D483" s="346"/>
      <c r="E483" s="280"/>
      <c r="F483" s="281"/>
    </row>
    <row r="484" spans="1:7" x14ac:dyDescent="0.3">
      <c r="A484" s="57">
        <f>B11</f>
        <v>43399</v>
      </c>
      <c r="B484" s="103"/>
      <c r="C484" s="111"/>
      <c r="D484" s="103"/>
    </row>
    <row r="485" spans="1:7" x14ac:dyDescent="0.3">
      <c r="A485" s="331" t="s">
        <v>30</v>
      </c>
      <c r="B485" s="332" t="s">
        <v>31</v>
      </c>
      <c r="C485" s="332"/>
      <c r="D485" s="332" t="s">
        <v>46</v>
      </c>
      <c r="E485" s="333" t="s">
        <v>310</v>
      </c>
      <c r="F485" s="333" t="s">
        <v>359</v>
      </c>
      <c r="G485" s="106"/>
    </row>
    <row r="486" spans="1:7" x14ac:dyDescent="0.3">
      <c r="A486" s="331"/>
      <c r="B486" s="247" t="s">
        <v>34</v>
      </c>
      <c r="C486" s="247" t="s">
        <v>33</v>
      </c>
      <c r="D486" s="332"/>
      <c r="E486" s="333"/>
      <c r="F486" s="33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3" x14ac:dyDescent="0.3">
      <c r="A488" s="4" t="s">
        <v>263</v>
      </c>
      <c r="B488" s="109">
        <v>1</v>
      </c>
      <c r="C488" s="109"/>
      <c r="D488" s="74" t="s">
        <v>460</v>
      </c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ht="33" x14ac:dyDescent="0.3">
      <c r="A491" s="53" t="s">
        <v>354</v>
      </c>
      <c r="B491" s="109">
        <v>1</v>
      </c>
      <c r="C491" s="110"/>
      <c r="D491" s="126" t="s">
        <v>447</v>
      </c>
      <c r="E491" s="85"/>
      <c r="F491" s="158"/>
    </row>
    <row r="492" spans="1:7" ht="30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8</v>
      </c>
    </row>
    <row r="494" spans="1:7" x14ac:dyDescent="0.3">
      <c r="A494" s="248" t="s">
        <v>35</v>
      </c>
      <c r="B494" s="249"/>
      <c r="C494" s="250"/>
      <c r="D494" s="251">
        <f>D493/(COUNT(B488:C492)*2)</f>
        <v>0.8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>
        <f>IFERROR(E498/F498,"N.A")</f>
        <v>0</v>
      </c>
      <c r="E498" s="227">
        <f>COUNTIF('A1 Exploitation'!F488:F497,"ok")</f>
        <v>0</v>
      </c>
      <c r="F498" s="228">
        <f>COUNTA('A1 Exploitation'!F488:F497)</f>
        <v>1</v>
      </c>
    </row>
    <row r="499" spans="1:7" x14ac:dyDescent="0.3">
      <c r="A499" s="248" t="s">
        <v>36</v>
      </c>
      <c r="B499" s="248"/>
      <c r="C499" s="248"/>
      <c r="D499" s="258">
        <f>SUM(B496:C498)</f>
        <v>4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12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0.8571428571428571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43399</v>
      </c>
      <c r="B506" s="103"/>
      <c r="C506" s="111"/>
      <c r="D506" s="103"/>
    </row>
    <row r="507" spans="1:7" x14ac:dyDescent="0.3">
      <c r="A507" s="331" t="s">
        <v>30</v>
      </c>
      <c r="B507" s="332" t="s">
        <v>31</v>
      </c>
      <c r="C507" s="332"/>
      <c r="D507" s="332" t="s">
        <v>46</v>
      </c>
      <c r="E507" s="333" t="s">
        <v>310</v>
      </c>
      <c r="F507" s="333" t="s">
        <v>359</v>
      </c>
      <c r="G507" s="106"/>
    </row>
    <row r="508" spans="1:7" x14ac:dyDescent="0.3">
      <c r="A508" s="331"/>
      <c r="B508" s="247" t="s">
        <v>34</v>
      </c>
      <c r="C508" s="247" t="s">
        <v>33</v>
      </c>
      <c r="D508" s="366"/>
      <c r="E508" s="333"/>
      <c r="F508" s="333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226">
        <f>IFERROR(E512/F512,"N.A")</f>
        <v>1</v>
      </c>
      <c r="E512" s="229">
        <f>COUNTIF('A1 Exploitation'!F509:F511,"ok")</f>
        <v>1</v>
      </c>
      <c r="F512" s="230">
        <f>COUNTA('A1 Exploitation'!F509:F511)</f>
        <v>1</v>
      </c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43399</v>
      </c>
      <c r="B517" s="103"/>
      <c r="C517" s="111"/>
      <c r="D517" s="103"/>
    </row>
    <row r="518" spans="1:7" x14ac:dyDescent="0.3">
      <c r="A518" s="331" t="s">
        <v>30</v>
      </c>
      <c r="B518" s="332" t="s">
        <v>31</v>
      </c>
      <c r="C518" s="332"/>
      <c r="D518" s="332" t="s">
        <v>46</v>
      </c>
      <c r="E518" s="333" t="s">
        <v>310</v>
      </c>
      <c r="F518" s="333" t="s">
        <v>359</v>
      </c>
      <c r="G518" s="106"/>
    </row>
    <row r="519" spans="1:7" x14ac:dyDescent="0.3">
      <c r="A519" s="331"/>
      <c r="B519" s="247" t="s">
        <v>34</v>
      </c>
      <c r="C519" s="247" t="s">
        <v>33</v>
      </c>
      <c r="D519" s="366"/>
      <c r="E519" s="333"/>
      <c r="F519" s="333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2</v>
      </c>
      <c r="C522" s="109"/>
      <c r="D522" s="74" t="s">
        <v>448</v>
      </c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 t="s">
        <v>32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226">
        <f>IFERROR(E532/F532,"N.A")</f>
        <v>1</v>
      </c>
      <c r="E532" s="227">
        <f>COUNTIF('A1 Exploitation'!F520:F531,"ok")</f>
        <v>1</v>
      </c>
      <c r="F532" s="228">
        <f>COUNTA('A1 Exploitation'!F520:F531)</f>
        <v>1</v>
      </c>
    </row>
    <row r="533" spans="1:7" x14ac:dyDescent="0.3">
      <c r="A533" s="248" t="s">
        <v>36</v>
      </c>
      <c r="B533" s="248"/>
      <c r="C533" s="248"/>
      <c r="D533" s="248">
        <f>SUM(B520:C532)</f>
        <v>14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43399</v>
      </c>
      <c r="B537" s="103"/>
      <c r="C537" s="111"/>
      <c r="D537" s="103"/>
      <c r="G537" s="106"/>
    </row>
    <row r="538" spans="1:7" x14ac:dyDescent="0.3">
      <c r="A538" s="331" t="s">
        <v>30</v>
      </c>
      <c r="B538" s="332" t="s">
        <v>31</v>
      </c>
      <c r="C538" s="332"/>
      <c r="D538" s="332" t="s">
        <v>46</v>
      </c>
      <c r="E538" s="333" t="s">
        <v>310</v>
      </c>
      <c r="F538" s="333" t="s">
        <v>359</v>
      </c>
      <c r="G538" s="106"/>
    </row>
    <row r="539" spans="1:7" x14ac:dyDescent="0.3">
      <c r="A539" s="331"/>
      <c r="B539" s="247" t="s">
        <v>34</v>
      </c>
      <c r="C539" s="247" t="s">
        <v>33</v>
      </c>
      <c r="D539" s="366"/>
      <c r="E539" s="333"/>
      <c r="F539" s="333"/>
      <c r="G539" s="106"/>
    </row>
    <row r="540" spans="1:7" ht="30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226">
        <f>IFERROR(E543/F543,"N.A")</f>
        <v>1</v>
      </c>
      <c r="E543" s="227">
        <f>COUNTIF('A1 Exploitation'!F540:F542,"ok")</f>
        <v>1</v>
      </c>
      <c r="F543" s="228">
        <f>COUNTA('A1 Exploitation'!F540:F542)</f>
        <v>1</v>
      </c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0.47916666666666663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168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0.77064220183486243</v>
      </c>
    </row>
  </sheetData>
  <sheetProtection algorithmName="SHA-512" hashValue="bBK4wP/I4VvY8vAc828XGgd0cjvIRf0L1nmeVJYDqk9YB1UXRmQYAIBqSAd1NlX6Ai1KM/+PYLCa5qzUWSQ3XQ==" saltValue="WMNiYCdDxIX2tLNnwcUKhw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95:B99 B110:B116 B121:B138 B540:B542 B149:B153 B165:B171 B143:B147 B196:B200 B212:B221 B226:B243 B176:B194 B257:B261 B273:B284 B248:B255 B325:B332 B337:B348 B289:B307 B365:B372 B377:B382 B350:B352 B398:B405 B410:B416 B421:B425 B430:B434 B384:B385 B309:B313 B451:B456 B436:B438 B488:B492 B461:B470 B496:B497 B509:B511 B472:B476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543 B532 B512 B498 B439 B353 B386"/>
  </dataValidations>
  <pageMargins left="0.7" right="0.7" top="0.75" bottom="0.75" header="0.3" footer="0.3"/>
  <pageSetup paperSize="9" scale="30" orientation="portrait" r:id="rId1"/>
  <rowBreaks count="5" manualBreakCount="5">
    <brk id="85" max="6" man="1"/>
    <brk id="205" max="6" man="1"/>
    <brk id="267" max="6" man="1"/>
    <brk id="359" max="6" man="1"/>
    <brk id="445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2" zoomScale="98" zoomScaleNormal="90" zoomScaleSheetLayoutView="98" workbookViewId="0">
      <selection activeCell="D20" sqref="D20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4"/>
      <c r="E1" s="324"/>
      <c r="F1" s="324"/>
      <c r="G1" s="324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8" t="s">
        <v>50</v>
      </c>
      <c r="B6" s="368"/>
      <c r="C6" s="368"/>
      <c r="D6" s="368"/>
      <c r="E6" s="368"/>
      <c r="F6" s="368"/>
      <c r="G6" s="104"/>
    </row>
    <row r="7" spans="1:7" s="11" customFormat="1" ht="21.75" customHeight="1" x14ac:dyDescent="0.45">
      <c r="A7" s="369" t="str">
        <f>'A2 Exploitation'!A8:F8</f>
        <v>BOU SALEM</v>
      </c>
      <c r="B7" s="369"/>
      <c r="C7" s="369"/>
      <c r="D7" s="369"/>
      <c r="E7" s="369"/>
      <c r="F7" s="369"/>
      <c r="G7" s="104"/>
    </row>
    <row r="8" spans="1:7" s="11" customFormat="1" ht="24" x14ac:dyDescent="0.45">
      <c r="A8" s="243" t="s">
        <v>42</v>
      </c>
      <c r="B8" s="370" t="str">
        <f>'A2 Exploitation'!B9:F9</f>
        <v>M Souheil DRAOUI</v>
      </c>
      <c r="C8" s="370"/>
      <c r="D8" s="370"/>
      <c r="E8" s="370"/>
      <c r="F8" s="370"/>
      <c r="G8" s="104"/>
    </row>
    <row r="9" spans="1:7" s="11" customFormat="1" ht="24" x14ac:dyDescent="0.45">
      <c r="A9" s="244" t="s">
        <v>44</v>
      </c>
      <c r="B9" s="371" t="str">
        <f>'A2 Exploitation'!B10:F10</f>
        <v>Directeur magasin M Malek GHARBI</v>
      </c>
      <c r="C9" s="371"/>
      <c r="D9" s="371"/>
      <c r="E9" s="371"/>
      <c r="F9" s="371"/>
      <c r="G9" s="104"/>
    </row>
    <row r="10" spans="1:7" s="11" customFormat="1" ht="24" x14ac:dyDescent="0.45">
      <c r="A10" s="243" t="s">
        <v>43</v>
      </c>
      <c r="B10" s="367">
        <f>'A2 Exploitation'!B11:F11</f>
        <v>43399</v>
      </c>
      <c r="C10" s="367"/>
      <c r="D10" s="367"/>
      <c r="E10" s="367"/>
      <c r="F10" s="367"/>
      <c r="G10" s="104"/>
    </row>
    <row r="11" spans="1:7" s="11" customFormat="1" ht="24" x14ac:dyDescent="0.45">
      <c r="A11" s="243" t="s">
        <v>294</v>
      </c>
      <c r="B11" s="372">
        <f>D199</f>
        <v>0.81521739130434778</v>
      </c>
      <c r="C11" s="372"/>
      <c r="D11" s="372"/>
      <c r="E11" s="372"/>
      <c r="F11" s="372"/>
      <c r="G11" s="104"/>
    </row>
    <row r="12" spans="1:7" s="11" customFormat="1" ht="22.5" x14ac:dyDescent="0.45">
      <c r="A12" s="10"/>
      <c r="D12" s="330"/>
      <c r="E12" s="330"/>
      <c r="F12" s="330"/>
      <c r="G12" s="330"/>
    </row>
    <row r="13" spans="1:7" s="11" customFormat="1" ht="11.25" customHeight="1" x14ac:dyDescent="0.3">
      <c r="A13" s="331" t="s">
        <v>30</v>
      </c>
      <c r="B13" s="332" t="s">
        <v>31</v>
      </c>
      <c r="C13" s="332"/>
      <c r="D13" s="332" t="s">
        <v>46</v>
      </c>
      <c r="E13" s="332" t="s">
        <v>190</v>
      </c>
      <c r="F13" s="332" t="s">
        <v>191</v>
      </c>
      <c r="G13" s="91"/>
    </row>
    <row r="14" spans="1:7" s="11" customFormat="1" ht="12.75" customHeight="1" x14ac:dyDescent="0.3">
      <c r="A14" s="331"/>
      <c r="B14" s="247" t="s">
        <v>34</v>
      </c>
      <c r="C14" s="247" t="s">
        <v>33</v>
      </c>
      <c r="D14" s="332"/>
      <c r="E14" s="332"/>
      <c r="F14" s="33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ht="33" x14ac:dyDescent="0.3">
      <c r="A19" s="14" t="s">
        <v>81</v>
      </c>
      <c r="B19" s="73">
        <v>1</v>
      </c>
      <c r="C19" s="73"/>
      <c r="D19" s="74" t="s">
        <v>450</v>
      </c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7" t="s">
        <v>36</v>
      </c>
      <c r="B22" s="358"/>
      <c r="C22" s="359"/>
      <c r="D22" s="290">
        <f>SUM(B17:C21)</f>
        <v>9</v>
      </c>
    </row>
    <row r="23" spans="1:7" x14ac:dyDescent="0.3">
      <c r="A23" s="352" t="s">
        <v>295</v>
      </c>
      <c r="B23" s="353"/>
      <c r="C23" s="354"/>
      <c r="D23" s="288">
        <f>D22/(COUNT(B17:C21)*2)</f>
        <v>0.9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60" t="s">
        <v>4</v>
      </c>
      <c r="B25" s="361"/>
      <c r="C25" s="361"/>
      <c r="D25" s="361"/>
      <c r="E25" s="361"/>
      <c r="F25" s="361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52" t="s">
        <v>36</v>
      </c>
      <c r="B33" s="353"/>
      <c r="C33" s="354"/>
      <c r="D33" s="289">
        <f>SUM(B26:C32)</f>
        <v>14</v>
      </c>
    </row>
    <row r="34" spans="1:7" x14ac:dyDescent="0.3">
      <c r="A34" s="352" t="s">
        <v>295</v>
      </c>
      <c r="B34" s="353"/>
      <c r="C34" s="354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60" t="s">
        <v>219</v>
      </c>
      <c r="B36" s="361"/>
      <c r="C36" s="361"/>
      <c r="D36" s="361"/>
      <c r="E36" s="361"/>
      <c r="F36" s="361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52" t="s">
        <v>36</v>
      </c>
      <c r="B42" s="353"/>
      <c r="C42" s="354"/>
      <c r="D42" s="289">
        <f>SUM(B37:C41)</f>
        <v>0</v>
      </c>
      <c r="E42" s="12"/>
      <c r="F42" s="12"/>
      <c r="G42" s="105"/>
    </row>
    <row r="43" spans="1:7" s="19" customFormat="1" x14ac:dyDescent="0.3">
      <c r="A43" s="352" t="s">
        <v>295</v>
      </c>
      <c r="B43" s="353"/>
      <c r="C43" s="354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2" t="s">
        <v>21</v>
      </c>
      <c r="B45" s="363"/>
      <c r="C45" s="363"/>
      <c r="D45" s="363"/>
      <c r="E45" s="363"/>
      <c r="F45" s="363"/>
    </row>
    <row r="46" spans="1:7" ht="33" x14ac:dyDescent="0.3">
      <c r="A46" s="14" t="s">
        <v>270</v>
      </c>
      <c r="B46" s="73">
        <v>1</v>
      </c>
      <c r="C46" s="73"/>
      <c r="D46" s="74" t="s">
        <v>451</v>
      </c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ht="33" x14ac:dyDescent="0.3">
      <c r="A50" s="14" t="s">
        <v>84</v>
      </c>
      <c r="B50" s="73">
        <v>2</v>
      </c>
      <c r="C50" s="73"/>
      <c r="D50" s="74" t="s">
        <v>449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52" t="s">
        <v>36</v>
      </c>
      <c r="B52" s="353"/>
      <c r="C52" s="354"/>
      <c r="D52" s="289">
        <f>SUM(B46:C51)</f>
        <v>11</v>
      </c>
    </row>
    <row r="53" spans="1:7" x14ac:dyDescent="0.3">
      <c r="A53" s="352" t="s">
        <v>295</v>
      </c>
      <c r="B53" s="353"/>
      <c r="C53" s="354"/>
      <c r="D53" s="288">
        <f>D52/(COUNT(B46:C51)*2)</f>
        <v>0.91666666666666663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60" t="s">
        <v>8</v>
      </c>
      <c r="B55" s="361"/>
      <c r="C55" s="361"/>
      <c r="D55" s="361"/>
      <c r="E55" s="361"/>
      <c r="F55" s="361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ht="33" x14ac:dyDescent="0.3">
      <c r="A59" s="20" t="s">
        <v>92</v>
      </c>
      <c r="B59" s="73">
        <v>1</v>
      </c>
      <c r="C59" s="73"/>
      <c r="D59" s="74" t="s">
        <v>459</v>
      </c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52" t="s">
        <v>36</v>
      </c>
      <c r="B63" s="353"/>
      <c r="C63" s="354"/>
      <c r="D63" s="289">
        <f>SUM(B56:C62)</f>
        <v>13</v>
      </c>
    </row>
    <row r="64" spans="1:7" x14ac:dyDescent="0.3">
      <c r="A64" s="352" t="s">
        <v>295</v>
      </c>
      <c r="B64" s="353"/>
      <c r="C64" s="354"/>
      <c r="D64" s="288">
        <f>D63/(COUNT(B56:C62)*2)</f>
        <v>0.9285714285714286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60" t="s">
        <v>130</v>
      </c>
      <c r="B66" s="361"/>
      <c r="C66" s="361"/>
      <c r="D66" s="361"/>
      <c r="E66" s="361"/>
      <c r="F66" s="361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52" t="s">
        <v>36</v>
      </c>
      <c r="B84" s="353"/>
      <c r="C84" s="354"/>
      <c r="D84" s="289">
        <f>SUM(B67:C83)</f>
        <v>0</v>
      </c>
    </row>
    <row r="85" spans="1:7" x14ac:dyDescent="0.3">
      <c r="A85" s="352" t="s">
        <v>295</v>
      </c>
      <c r="B85" s="353"/>
      <c r="C85" s="354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60" t="s">
        <v>211</v>
      </c>
      <c r="B87" s="361"/>
      <c r="C87" s="361"/>
      <c r="D87" s="361"/>
      <c r="E87" s="361"/>
      <c r="F87" s="361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52" t="s">
        <v>36</v>
      </c>
      <c r="B102" s="353"/>
      <c r="C102" s="354"/>
      <c r="D102" s="289">
        <f>SUM(B88:C101)</f>
        <v>0</v>
      </c>
    </row>
    <row r="103" spans="1:7" x14ac:dyDescent="0.3">
      <c r="A103" s="352" t="s">
        <v>295</v>
      </c>
      <c r="B103" s="353"/>
      <c r="C103" s="354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60" t="s">
        <v>212</v>
      </c>
      <c r="B106" s="361"/>
      <c r="C106" s="361"/>
      <c r="D106" s="361"/>
      <c r="E106" s="361"/>
      <c r="F106" s="361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52" t="s">
        <v>36</v>
      </c>
      <c r="B118" s="353"/>
      <c r="C118" s="354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2" t="s">
        <v>295</v>
      </c>
      <c r="B119" s="353"/>
      <c r="C119" s="354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60" t="s">
        <v>185</v>
      </c>
      <c r="B121" s="361"/>
      <c r="C121" s="361"/>
      <c r="D121" s="361"/>
      <c r="E121" s="361"/>
      <c r="F121" s="361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2" t="s">
        <v>36</v>
      </c>
      <c r="B133" s="353"/>
      <c r="C133" s="354"/>
      <c r="D133" s="289">
        <f>SUM(B122:C132)</f>
        <v>0</v>
      </c>
    </row>
    <row r="134" spans="1:7" x14ac:dyDescent="0.3">
      <c r="A134" s="352" t="s">
        <v>295</v>
      </c>
      <c r="B134" s="353"/>
      <c r="C134" s="354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60" t="s">
        <v>71</v>
      </c>
      <c r="B136" s="361"/>
      <c r="C136" s="361"/>
      <c r="D136" s="361"/>
      <c r="E136" s="361"/>
      <c r="F136" s="361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2" t="s">
        <v>36</v>
      </c>
      <c r="B149" s="353"/>
      <c r="C149" s="354"/>
      <c r="D149" s="289">
        <f>SUM(B137:C148)</f>
        <v>0</v>
      </c>
    </row>
    <row r="150" spans="1:7" x14ac:dyDescent="0.3">
      <c r="A150" s="352" t="s">
        <v>295</v>
      </c>
      <c r="B150" s="353"/>
      <c r="C150" s="354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60" t="s">
        <v>217</v>
      </c>
      <c r="B152" s="361"/>
      <c r="C152" s="361"/>
      <c r="D152" s="361"/>
      <c r="E152" s="361"/>
      <c r="F152" s="361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50.25" x14ac:dyDescent="0.35">
      <c r="A155" s="29" t="s">
        <v>306</v>
      </c>
      <c r="B155" s="73">
        <v>0</v>
      </c>
      <c r="C155" s="99">
        <f>IF(B155=0, -5, "0")</f>
        <v>-5</v>
      </c>
      <c r="D155" s="74" t="s">
        <v>461</v>
      </c>
      <c r="E155" s="73" t="s">
        <v>452</v>
      </c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52" t="s">
        <v>36</v>
      </c>
      <c r="B161" s="358"/>
      <c r="C161" s="359"/>
      <c r="D161" s="290">
        <f>SUM(B153:C160)</f>
        <v>9</v>
      </c>
    </row>
    <row r="162" spans="1:7" x14ac:dyDescent="0.3">
      <c r="A162" s="352" t="s">
        <v>295</v>
      </c>
      <c r="B162" s="353"/>
      <c r="C162" s="354"/>
      <c r="D162" s="288">
        <f>D161/(COUNT(B153:C160)*2)</f>
        <v>0.5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60" t="s">
        <v>77</v>
      </c>
      <c r="B164" s="361"/>
      <c r="C164" s="361"/>
      <c r="D164" s="361"/>
      <c r="E164" s="361"/>
      <c r="F164" s="361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52" t="s">
        <v>36</v>
      </c>
      <c r="B169" s="353"/>
      <c r="C169" s="354"/>
      <c r="D169" s="289">
        <f>SUM(B165:C168)</f>
        <v>2</v>
      </c>
    </row>
    <row r="170" spans="1:7" x14ac:dyDescent="0.3">
      <c r="A170" s="352" t="s">
        <v>295</v>
      </c>
      <c r="B170" s="353"/>
      <c r="C170" s="354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4" t="s">
        <v>17</v>
      </c>
      <c r="B172" s="365"/>
      <c r="C172" s="365"/>
      <c r="D172" s="365"/>
      <c r="E172" s="365"/>
      <c r="F172" s="365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52" t="s">
        <v>36</v>
      </c>
      <c r="B177" s="353"/>
      <c r="C177" s="354"/>
      <c r="D177" s="289">
        <f>SUM(B173:C176)</f>
        <v>8</v>
      </c>
    </row>
    <row r="178" spans="1:7" x14ac:dyDescent="0.3">
      <c r="A178" s="352" t="s">
        <v>295</v>
      </c>
      <c r="B178" s="353"/>
      <c r="C178" s="354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60" t="s">
        <v>78</v>
      </c>
      <c r="B180" s="361"/>
      <c r="C180" s="361"/>
      <c r="D180" s="361"/>
      <c r="E180" s="361"/>
      <c r="F180" s="361"/>
    </row>
    <row r="181" spans="1:7" ht="49.5" x14ac:dyDescent="0.3">
      <c r="A181" s="31" t="s">
        <v>315</v>
      </c>
      <c r="B181" s="73">
        <v>0</v>
      </c>
      <c r="C181" s="73"/>
      <c r="D181" s="74" t="s">
        <v>419</v>
      </c>
      <c r="E181" s="74" t="s">
        <v>420</v>
      </c>
      <c r="F181" s="73"/>
    </row>
    <row r="182" spans="1:7" ht="33" x14ac:dyDescent="0.3">
      <c r="A182" s="39" t="s">
        <v>220</v>
      </c>
      <c r="B182" s="73">
        <v>1</v>
      </c>
      <c r="C182" s="73"/>
      <c r="D182" s="74" t="s">
        <v>421</v>
      </c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ht="33" x14ac:dyDescent="0.3">
      <c r="A185" s="14" t="s">
        <v>309</v>
      </c>
      <c r="B185" s="73">
        <v>1</v>
      </c>
      <c r="C185" s="73"/>
      <c r="D185" s="74" t="s">
        <v>458</v>
      </c>
      <c r="E185" s="73"/>
      <c r="F185" s="73"/>
    </row>
    <row r="186" spans="1:7" x14ac:dyDescent="0.3">
      <c r="A186" s="352" t="s">
        <v>36</v>
      </c>
      <c r="B186" s="353"/>
      <c r="C186" s="354"/>
      <c r="D186" s="289">
        <f>SUM(B181:C185)</f>
        <v>6</v>
      </c>
    </row>
    <row r="187" spans="1:7" x14ac:dyDescent="0.3">
      <c r="A187" s="352" t="s">
        <v>295</v>
      </c>
      <c r="B187" s="353"/>
      <c r="C187" s="354"/>
      <c r="D187" s="288">
        <f>D186/(COUNT(B181:C185)*2)</f>
        <v>0.6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60" t="s">
        <v>216</v>
      </c>
      <c r="B189" s="361"/>
      <c r="C189" s="361"/>
      <c r="D189" s="361"/>
      <c r="E189" s="361"/>
      <c r="F189" s="361"/>
    </row>
    <row r="190" spans="1:7" x14ac:dyDescent="0.3">
      <c r="A190" s="31" t="s">
        <v>370</v>
      </c>
      <c r="B190" s="73" t="s">
        <v>32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ht="33" x14ac:dyDescent="0.3">
      <c r="A192" s="17" t="s">
        <v>311</v>
      </c>
      <c r="B192" s="73">
        <v>1</v>
      </c>
      <c r="C192" s="73"/>
      <c r="D192" s="74" t="s">
        <v>459</v>
      </c>
      <c r="E192" s="73"/>
      <c r="F192" s="73"/>
    </row>
    <row r="193" spans="1:6" x14ac:dyDescent="0.3">
      <c r="A193" s="40" t="s">
        <v>189</v>
      </c>
      <c r="B193" s="73">
        <v>2</v>
      </c>
      <c r="C193" s="73"/>
      <c r="D193" s="73"/>
      <c r="E193" s="73"/>
      <c r="F193" s="73"/>
    </row>
    <row r="194" spans="1:6" x14ac:dyDescent="0.3">
      <c r="A194" s="352" t="s">
        <v>36</v>
      </c>
      <c r="B194" s="353"/>
      <c r="C194" s="354"/>
      <c r="D194" s="259">
        <f>SUM(B190:C193)</f>
        <v>3</v>
      </c>
    </row>
    <row r="195" spans="1:6" x14ac:dyDescent="0.3">
      <c r="A195" s="352" t="s">
        <v>295</v>
      </c>
      <c r="B195" s="353"/>
      <c r="C195" s="354"/>
      <c r="D195" s="288">
        <f>D194/(COUNT(B190:C193)*2)</f>
        <v>0.75</v>
      </c>
    </row>
    <row r="197" spans="1:6" ht="18" x14ac:dyDescent="0.35">
      <c r="A197" s="47" t="s">
        <v>424</v>
      </c>
      <c r="B197" s="46"/>
      <c r="C197" s="46"/>
      <c r="D197" s="239">
        <f>E197/F197</f>
        <v>0.72727272727272729</v>
      </c>
      <c r="E197" s="314">
        <f>COUNTIF('A1 Technique'!F17:F193,"ok")</f>
        <v>8</v>
      </c>
      <c r="F197" s="314">
        <f>COUNTA('A1 Technique'!F17:F193)</f>
        <v>11</v>
      </c>
    </row>
    <row r="198" spans="1:6" ht="22.5" x14ac:dyDescent="0.3">
      <c r="A198" s="263" t="s">
        <v>45</v>
      </c>
      <c r="B198" s="284"/>
      <c r="C198" s="285"/>
      <c r="D198" s="286">
        <f>SUM(D194,D186,D177,D169,D161,D63,D52,D33,D22,D118,D149,D133,D102,D84,D42)</f>
        <v>75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0.81521739130434778</v>
      </c>
    </row>
  </sheetData>
  <sheetProtection algorithmName="SHA-512" hashValue="voqz2pD0p/Qb6EO+M9BPY8j4ucoW6aTBKDjXjwnZ36rcilktm1FGJ/7Gr/ZXI8ANE0SQJJYLHqiH+P6cBwT5PA==" saltValue="2gw1182U/AMZobnch7wZHw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4"/>
      <c r="E1" s="324"/>
      <c r="F1" s="324"/>
      <c r="G1" s="324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04"/>
    </row>
    <row r="8" spans="1:7" ht="29.25" x14ac:dyDescent="0.45">
      <c r="A8" s="326" t="str">
        <f>'Page de garde'!D18</f>
        <v>BOU SALEM</v>
      </c>
      <c r="B8" s="326"/>
      <c r="C8" s="326"/>
      <c r="D8" s="326"/>
      <c r="E8" s="326"/>
      <c r="F8" s="326"/>
      <c r="G8" s="104"/>
    </row>
    <row r="9" spans="1:7" ht="24" x14ac:dyDescent="0.45">
      <c r="A9" s="243" t="s">
        <v>42</v>
      </c>
      <c r="B9" s="374"/>
      <c r="C9" s="374"/>
      <c r="D9" s="374"/>
      <c r="E9" s="374"/>
      <c r="F9" s="374"/>
      <c r="G9" s="104"/>
    </row>
    <row r="10" spans="1:7" ht="24" x14ac:dyDescent="0.45">
      <c r="A10" s="244" t="s">
        <v>44</v>
      </c>
      <c r="B10" s="375"/>
      <c r="C10" s="375"/>
      <c r="D10" s="375"/>
      <c r="E10" s="375"/>
      <c r="F10" s="375"/>
      <c r="G10" s="104"/>
    </row>
    <row r="11" spans="1:7" ht="24" x14ac:dyDescent="0.45">
      <c r="A11" s="243" t="s">
        <v>43</v>
      </c>
      <c r="B11" s="373"/>
      <c r="C11" s="373"/>
      <c r="D11" s="373"/>
      <c r="E11" s="373"/>
      <c r="F11" s="373"/>
      <c r="G11" s="104"/>
    </row>
    <row r="12" spans="1:7" ht="24" x14ac:dyDescent="0.45">
      <c r="A12" s="243" t="s">
        <v>239</v>
      </c>
      <c r="B12" s="376">
        <f>D549</f>
        <v>0</v>
      </c>
      <c r="C12" s="376"/>
      <c r="D12" s="376"/>
      <c r="E12" s="376"/>
      <c r="F12" s="376"/>
      <c r="G12" s="104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31" t="s">
        <v>30</v>
      </c>
      <c r="B17" s="332" t="s">
        <v>31</v>
      </c>
      <c r="C17" s="332"/>
      <c r="D17" s="332" t="s">
        <v>46</v>
      </c>
      <c r="E17" s="333" t="s">
        <v>310</v>
      </c>
      <c r="F17" s="333" t="s">
        <v>357</v>
      </c>
    </row>
    <row r="18" spans="1:8" ht="16.5" customHeight="1" x14ac:dyDescent="0.3">
      <c r="A18" s="331"/>
      <c r="B18" s="247" t="s">
        <v>34</v>
      </c>
      <c r="C18" s="247" t="s">
        <v>33</v>
      </c>
      <c r="D18" s="332"/>
      <c r="E18" s="333"/>
      <c r="F18" s="33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4" t="s">
        <v>378</v>
      </c>
      <c r="B38" s="335"/>
      <c r="C38" s="335"/>
      <c r="D38" s="335"/>
      <c r="E38" s="335"/>
      <c r="F38" s="336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31" t="s">
        <v>30</v>
      </c>
      <c r="B50" s="332" t="s">
        <v>31</v>
      </c>
      <c r="C50" s="332"/>
      <c r="D50" s="332" t="s">
        <v>46</v>
      </c>
      <c r="E50" s="333" t="s">
        <v>310</v>
      </c>
      <c r="F50" s="333" t="s">
        <v>359</v>
      </c>
      <c r="G50" s="106"/>
    </row>
    <row r="51" spans="1:7" x14ac:dyDescent="0.3">
      <c r="A51" s="331"/>
      <c r="B51" s="247" t="s">
        <v>34</v>
      </c>
      <c r="C51" s="247" t="s">
        <v>33</v>
      </c>
      <c r="D51" s="332"/>
      <c r="E51" s="333"/>
      <c r="F51" s="33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4" t="s">
        <v>378</v>
      </c>
      <c r="B94" s="335"/>
      <c r="C94" s="335"/>
      <c r="D94" s="335"/>
      <c r="E94" s="335"/>
      <c r="F94" s="336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31" t="s">
        <v>30</v>
      </c>
      <c r="B107" s="332" t="s">
        <v>31</v>
      </c>
      <c r="C107" s="332"/>
      <c r="D107" s="332" t="s">
        <v>46</v>
      </c>
      <c r="E107" s="333" t="s">
        <v>310</v>
      </c>
      <c r="F107" s="333" t="s">
        <v>359</v>
      </c>
    </row>
    <row r="108" spans="1:7" x14ac:dyDescent="0.3">
      <c r="A108" s="331"/>
      <c r="B108" s="247" t="s">
        <v>34</v>
      </c>
      <c r="C108" s="247" t="s">
        <v>33</v>
      </c>
      <c r="D108" s="332"/>
      <c r="E108" s="333"/>
      <c r="F108" s="33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7" t="s">
        <v>378</v>
      </c>
      <c r="B148" s="338"/>
      <c r="C148" s="338"/>
      <c r="D148" s="339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31" t="s">
        <v>30</v>
      </c>
      <c r="B162" s="332" t="s">
        <v>31</v>
      </c>
      <c r="C162" s="332"/>
      <c r="D162" s="332" t="s">
        <v>46</v>
      </c>
      <c r="E162" s="333" t="s">
        <v>310</v>
      </c>
      <c r="F162" s="333" t="s">
        <v>359</v>
      </c>
      <c r="G162" s="106"/>
    </row>
    <row r="163" spans="1:7" x14ac:dyDescent="0.3">
      <c r="A163" s="331"/>
      <c r="B163" s="247" t="s">
        <v>34</v>
      </c>
      <c r="C163" s="247" t="s">
        <v>33</v>
      </c>
      <c r="D163" s="332"/>
      <c r="E163" s="333"/>
      <c r="F163" s="33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40" t="s">
        <v>378</v>
      </c>
      <c r="B195" s="340"/>
      <c r="C195" s="340"/>
      <c r="D195" s="340"/>
      <c r="E195" s="340"/>
      <c r="F195" s="340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31" t="s">
        <v>30</v>
      </c>
      <c r="B209" s="332" t="s">
        <v>31</v>
      </c>
      <c r="C209" s="332"/>
      <c r="D209" s="332" t="s">
        <v>46</v>
      </c>
      <c r="E209" s="333" t="s">
        <v>310</v>
      </c>
      <c r="F209" s="333" t="s">
        <v>359</v>
      </c>
      <c r="G209" s="106"/>
    </row>
    <row r="210" spans="1:7" x14ac:dyDescent="0.3">
      <c r="A210" s="331"/>
      <c r="B210" s="247" t="s">
        <v>34</v>
      </c>
      <c r="C210" s="247" t="s">
        <v>33</v>
      </c>
      <c r="D210" s="332"/>
      <c r="E210" s="333"/>
      <c r="F210" s="33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40" t="s">
        <v>378</v>
      </c>
      <c r="B256" s="340"/>
      <c r="C256" s="340"/>
      <c r="D256" s="340"/>
      <c r="E256" s="340"/>
      <c r="F256" s="340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31" t="s">
        <v>30</v>
      </c>
      <c r="B270" s="332" t="s">
        <v>31</v>
      </c>
      <c r="C270" s="332"/>
      <c r="D270" s="332" t="s">
        <v>46</v>
      </c>
      <c r="E270" s="333" t="s">
        <v>310</v>
      </c>
      <c r="F270" s="333" t="s">
        <v>359</v>
      </c>
      <c r="G270" s="168"/>
    </row>
    <row r="271" spans="1:7" s="13" customFormat="1" x14ac:dyDescent="0.3">
      <c r="A271" s="331"/>
      <c r="B271" s="247" t="s">
        <v>34</v>
      </c>
      <c r="C271" s="247" t="s">
        <v>33</v>
      </c>
      <c r="D271" s="332"/>
      <c r="E271" s="333"/>
      <c r="F271" s="33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41" t="s">
        <v>395</v>
      </c>
      <c r="B308" s="342"/>
      <c r="C308" s="342"/>
      <c r="D308" s="342"/>
      <c r="E308" s="342"/>
      <c r="F308" s="343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31" t="s">
        <v>30</v>
      </c>
      <c r="B322" s="332" t="s">
        <v>31</v>
      </c>
      <c r="C322" s="332"/>
      <c r="D322" s="332" t="s">
        <v>46</v>
      </c>
      <c r="E322" s="333" t="s">
        <v>310</v>
      </c>
      <c r="F322" s="333" t="s">
        <v>359</v>
      </c>
      <c r="G322" s="106"/>
    </row>
    <row r="323" spans="1:7" x14ac:dyDescent="0.3">
      <c r="A323" s="331"/>
      <c r="B323" s="247" t="s">
        <v>34</v>
      </c>
      <c r="C323" s="247" t="s">
        <v>33</v>
      </c>
      <c r="D323" s="332"/>
      <c r="E323" s="333"/>
      <c r="F323" s="33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1" t="s">
        <v>378</v>
      </c>
      <c r="B349" s="342"/>
      <c r="C349" s="342"/>
      <c r="D349" s="342"/>
      <c r="E349" s="342"/>
      <c r="F349" s="342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31" t="s">
        <v>30</v>
      </c>
      <c r="B362" s="332" t="s">
        <v>31</v>
      </c>
      <c r="C362" s="332"/>
      <c r="D362" s="332" t="s">
        <v>46</v>
      </c>
      <c r="E362" s="333" t="s">
        <v>310</v>
      </c>
      <c r="F362" s="333" t="s">
        <v>359</v>
      </c>
      <c r="G362" s="106"/>
    </row>
    <row r="363" spans="1:7" x14ac:dyDescent="0.3">
      <c r="A363" s="331"/>
      <c r="B363" s="247" t="s">
        <v>34</v>
      </c>
      <c r="C363" s="247" t="s">
        <v>33</v>
      </c>
      <c r="D363" s="332"/>
      <c r="E363" s="333"/>
      <c r="F363" s="33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40" t="s">
        <v>378</v>
      </c>
      <c r="B383" s="340"/>
      <c r="C383" s="340"/>
      <c r="D383" s="340"/>
      <c r="E383" s="340"/>
      <c r="F383" s="340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31" t="s">
        <v>30</v>
      </c>
      <c r="B395" s="332" t="s">
        <v>31</v>
      </c>
      <c r="C395" s="332"/>
      <c r="D395" s="332" t="s">
        <v>46</v>
      </c>
      <c r="E395" s="333" t="s">
        <v>310</v>
      </c>
      <c r="F395" s="333" t="s">
        <v>359</v>
      </c>
      <c r="G395" s="106"/>
    </row>
    <row r="396" spans="1:7" x14ac:dyDescent="0.3">
      <c r="A396" s="331"/>
      <c r="B396" s="247" t="s">
        <v>34</v>
      </c>
      <c r="C396" s="247" t="s">
        <v>33</v>
      </c>
      <c r="D396" s="332"/>
      <c r="E396" s="333"/>
      <c r="F396" s="33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40" t="s">
        <v>378</v>
      </c>
      <c r="B435" s="340"/>
      <c r="C435" s="340"/>
      <c r="D435" s="340"/>
      <c r="E435" s="340"/>
      <c r="F435" s="340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31" t="s">
        <v>30</v>
      </c>
      <c r="B448" s="332" t="s">
        <v>31</v>
      </c>
      <c r="C448" s="332"/>
      <c r="D448" s="332" t="s">
        <v>46</v>
      </c>
      <c r="E448" s="333" t="s">
        <v>310</v>
      </c>
      <c r="F448" s="333" t="s">
        <v>359</v>
      </c>
      <c r="G448" s="106"/>
    </row>
    <row r="449" spans="1:6" x14ac:dyDescent="0.3">
      <c r="A449" s="331"/>
      <c r="B449" s="247" t="s">
        <v>34</v>
      </c>
      <c r="C449" s="247" t="s">
        <v>33</v>
      </c>
      <c r="D449" s="332"/>
      <c r="E449" s="333"/>
      <c r="F449" s="33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4" t="s">
        <v>378</v>
      </c>
      <c r="B471" s="345"/>
      <c r="C471" s="345"/>
      <c r="D471" s="345"/>
      <c r="E471" s="345"/>
      <c r="F471" s="345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6" t="s">
        <v>366</v>
      </c>
      <c r="B483" s="346"/>
      <c r="C483" s="346"/>
      <c r="D483" s="346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31" t="s">
        <v>30</v>
      </c>
      <c r="B485" s="332" t="s">
        <v>31</v>
      </c>
      <c r="C485" s="332"/>
      <c r="D485" s="332" t="s">
        <v>46</v>
      </c>
      <c r="E485" s="333" t="s">
        <v>310</v>
      </c>
      <c r="F485" s="333" t="s">
        <v>359</v>
      </c>
      <c r="G485" s="106"/>
    </row>
    <row r="486" spans="1:7" x14ac:dyDescent="0.3">
      <c r="A486" s="331"/>
      <c r="B486" s="247" t="s">
        <v>34</v>
      </c>
      <c r="C486" s="247" t="s">
        <v>33</v>
      </c>
      <c r="D486" s="332"/>
      <c r="E486" s="333"/>
      <c r="F486" s="33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31" t="s">
        <v>30</v>
      </c>
      <c r="B507" s="332" t="s">
        <v>31</v>
      </c>
      <c r="C507" s="332"/>
      <c r="D507" s="332" t="s">
        <v>46</v>
      </c>
      <c r="E507" s="333" t="s">
        <v>310</v>
      </c>
      <c r="F507" s="333" t="s">
        <v>359</v>
      </c>
      <c r="G507" s="106"/>
    </row>
    <row r="508" spans="1:7" x14ac:dyDescent="0.3">
      <c r="A508" s="331"/>
      <c r="B508" s="247" t="s">
        <v>34</v>
      </c>
      <c r="C508" s="247" t="s">
        <v>33</v>
      </c>
      <c r="D508" s="332"/>
      <c r="E508" s="333"/>
      <c r="F508" s="333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31" t="s">
        <v>30</v>
      </c>
      <c r="B518" s="332" t="s">
        <v>31</v>
      </c>
      <c r="C518" s="332"/>
      <c r="D518" s="332" t="s">
        <v>46</v>
      </c>
      <c r="E518" s="333" t="s">
        <v>310</v>
      </c>
      <c r="F518" s="333" t="s">
        <v>359</v>
      </c>
      <c r="G518" s="106"/>
    </row>
    <row r="519" spans="1:7" x14ac:dyDescent="0.3">
      <c r="A519" s="331"/>
      <c r="B519" s="247" t="s">
        <v>34</v>
      </c>
      <c r="C519" s="247" t="s">
        <v>33</v>
      </c>
      <c r="D519" s="332"/>
      <c r="E519" s="333"/>
      <c r="F519" s="333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31" t="s">
        <v>30</v>
      </c>
      <c r="B538" s="332" t="s">
        <v>31</v>
      </c>
      <c r="C538" s="332"/>
      <c r="D538" s="332" t="s">
        <v>46</v>
      </c>
      <c r="E538" s="333" t="s">
        <v>310</v>
      </c>
      <c r="F538" s="333" t="s">
        <v>359</v>
      </c>
      <c r="G538" s="106"/>
    </row>
    <row r="539" spans="1:7" x14ac:dyDescent="0.3">
      <c r="A539" s="331"/>
      <c r="B539" s="247" t="s">
        <v>34</v>
      </c>
      <c r="C539" s="247" t="s">
        <v>33</v>
      </c>
      <c r="D539" s="332"/>
      <c r="E539" s="333"/>
      <c r="F539" s="333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4"/>
      <c r="E1" s="324"/>
      <c r="F1" s="324"/>
      <c r="G1" s="324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48" t="s">
        <v>50</v>
      </c>
      <c r="B6" s="348"/>
      <c r="C6" s="348"/>
      <c r="D6" s="348"/>
      <c r="E6" s="348"/>
      <c r="F6" s="348"/>
      <c r="G6" s="104"/>
    </row>
    <row r="7" spans="1:7" s="11" customFormat="1" ht="21.75" customHeight="1" x14ac:dyDescent="0.45">
      <c r="A7" s="326" t="str">
        <f>'A3 Exploitation'!A8:F8</f>
        <v>BOU SALEM</v>
      </c>
      <c r="B7" s="326"/>
      <c r="C7" s="326"/>
      <c r="D7" s="326"/>
      <c r="E7" s="326"/>
      <c r="F7" s="326"/>
      <c r="G7" s="104"/>
    </row>
    <row r="8" spans="1:7" s="11" customFormat="1" ht="24" x14ac:dyDescent="0.45">
      <c r="A8" s="243" t="s">
        <v>42</v>
      </c>
      <c r="B8" s="370">
        <f>'A3 Exploitation'!B9:F9</f>
        <v>0</v>
      </c>
      <c r="C8" s="370"/>
      <c r="D8" s="370"/>
      <c r="E8" s="370"/>
      <c r="F8" s="370"/>
      <c r="G8" s="104"/>
    </row>
    <row r="9" spans="1:7" s="11" customFormat="1" ht="24" x14ac:dyDescent="0.45">
      <c r="A9" s="244" t="s">
        <v>44</v>
      </c>
      <c r="B9" s="371">
        <f>'A3 Exploitation'!B10:F10</f>
        <v>0</v>
      </c>
      <c r="C9" s="371"/>
      <c r="D9" s="371"/>
      <c r="E9" s="371"/>
      <c r="F9" s="371"/>
      <c r="G9" s="104"/>
    </row>
    <row r="10" spans="1:7" s="11" customFormat="1" ht="24" x14ac:dyDescent="0.45">
      <c r="A10" s="243" t="s">
        <v>43</v>
      </c>
      <c r="B10" s="367">
        <f>'A3 Exploitation'!B11:F11</f>
        <v>0</v>
      </c>
      <c r="C10" s="367"/>
      <c r="D10" s="367"/>
      <c r="E10" s="367"/>
      <c r="F10" s="367"/>
      <c r="G10" s="104"/>
    </row>
    <row r="11" spans="1:7" s="11" customFormat="1" ht="24" x14ac:dyDescent="0.45">
      <c r="A11" s="243" t="s">
        <v>294</v>
      </c>
      <c r="B11" s="372">
        <f>D199</f>
        <v>0</v>
      </c>
      <c r="C11" s="372"/>
      <c r="D11" s="372"/>
      <c r="E11" s="372"/>
      <c r="F11" s="372"/>
      <c r="G11" s="104"/>
    </row>
    <row r="12" spans="1:7" s="11" customFormat="1" ht="22.5" x14ac:dyDescent="0.45">
      <c r="A12" s="10"/>
      <c r="D12" s="330"/>
      <c r="E12" s="330"/>
      <c r="F12" s="330"/>
      <c r="G12" s="330"/>
    </row>
    <row r="13" spans="1:7" s="11" customFormat="1" ht="11.25" customHeight="1" x14ac:dyDescent="0.3">
      <c r="A13" s="331" t="s">
        <v>30</v>
      </c>
      <c r="B13" s="332" t="s">
        <v>31</v>
      </c>
      <c r="C13" s="332"/>
      <c r="D13" s="332" t="s">
        <v>46</v>
      </c>
      <c r="E13" s="332" t="s">
        <v>190</v>
      </c>
      <c r="F13" s="332" t="s">
        <v>191</v>
      </c>
      <c r="G13" s="91"/>
    </row>
    <row r="14" spans="1:7" s="11" customFormat="1" ht="12.75" customHeight="1" x14ac:dyDescent="0.3">
      <c r="A14" s="331"/>
      <c r="B14" s="247" t="s">
        <v>34</v>
      </c>
      <c r="C14" s="247" t="s">
        <v>33</v>
      </c>
      <c r="D14" s="332"/>
      <c r="E14" s="332"/>
      <c r="F14" s="33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7" t="s">
        <v>36</v>
      </c>
      <c r="B22" s="358"/>
      <c r="C22" s="359"/>
      <c r="D22" s="290">
        <f>SUM(B17:C21)</f>
        <v>0</v>
      </c>
    </row>
    <row r="23" spans="1:7" x14ac:dyDescent="0.3">
      <c r="A23" s="352" t="s">
        <v>295</v>
      </c>
      <c r="B23" s="353"/>
      <c r="C23" s="354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60" t="s">
        <v>4</v>
      </c>
      <c r="B25" s="361"/>
      <c r="C25" s="361"/>
      <c r="D25" s="361"/>
      <c r="E25" s="361"/>
      <c r="F25" s="361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2" t="s">
        <v>36</v>
      </c>
      <c r="B33" s="353"/>
      <c r="C33" s="354"/>
      <c r="D33" s="289">
        <f>SUM(B26:C32)</f>
        <v>0</v>
      </c>
    </row>
    <row r="34" spans="1:7" x14ac:dyDescent="0.3">
      <c r="A34" s="352" t="s">
        <v>295</v>
      </c>
      <c r="B34" s="353"/>
      <c r="C34" s="354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60" t="s">
        <v>219</v>
      </c>
      <c r="B36" s="361"/>
      <c r="C36" s="361"/>
      <c r="D36" s="361"/>
      <c r="E36" s="361"/>
      <c r="F36" s="361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2" t="s">
        <v>36</v>
      </c>
      <c r="B42" s="353"/>
      <c r="C42" s="354"/>
      <c r="D42" s="289">
        <f>SUM(B37:C41)</f>
        <v>0</v>
      </c>
      <c r="E42" s="12"/>
      <c r="F42" s="12"/>
      <c r="G42" s="105"/>
    </row>
    <row r="43" spans="1:7" s="19" customFormat="1" x14ac:dyDescent="0.3">
      <c r="A43" s="352" t="s">
        <v>295</v>
      </c>
      <c r="B43" s="353"/>
      <c r="C43" s="354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2" t="s">
        <v>21</v>
      </c>
      <c r="B45" s="363"/>
      <c r="C45" s="363"/>
      <c r="D45" s="363"/>
      <c r="E45" s="363"/>
      <c r="F45" s="363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2" t="s">
        <v>36</v>
      </c>
      <c r="B52" s="353"/>
      <c r="C52" s="354"/>
      <c r="D52" s="289">
        <f>SUM(B46:C51)</f>
        <v>0</v>
      </c>
    </row>
    <row r="53" spans="1:7" x14ac:dyDescent="0.3">
      <c r="A53" s="352" t="s">
        <v>295</v>
      </c>
      <c r="B53" s="353"/>
      <c r="C53" s="354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60" t="s">
        <v>8</v>
      </c>
      <c r="B55" s="361"/>
      <c r="C55" s="361"/>
      <c r="D55" s="361"/>
      <c r="E55" s="361"/>
      <c r="F55" s="361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2" t="s">
        <v>36</v>
      </c>
      <c r="B63" s="353"/>
      <c r="C63" s="354"/>
      <c r="D63" s="289">
        <f>SUM(B56:C62)</f>
        <v>0</v>
      </c>
    </row>
    <row r="64" spans="1:7" x14ac:dyDescent="0.3">
      <c r="A64" s="352" t="s">
        <v>295</v>
      </c>
      <c r="B64" s="353"/>
      <c r="C64" s="354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60" t="s">
        <v>130</v>
      </c>
      <c r="B66" s="361"/>
      <c r="C66" s="361"/>
      <c r="D66" s="361"/>
      <c r="E66" s="361"/>
      <c r="F66" s="361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2" t="s">
        <v>36</v>
      </c>
      <c r="B84" s="353"/>
      <c r="C84" s="354"/>
      <c r="D84" s="289">
        <f>SUM(B67:C83)</f>
        <v>0</v>
      </c>
    </row>
    <row r="85" spans="1:7" x14ac:dyDescent="0.3">
      <c r="A85" s="352" t="s">
        <v>295</v>
      </c>
      <c r="B85" s="353"/>
      <c r="C85" s="354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60" t="s">
        <v>211</v>
      </c>
      <c r="B87" s="361"/>
      <c r="C87" s="361"/>
      <c r="D87" s="361"/>
      <c r="E87" s="361"/>
      <c r="F87" s="361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2" t="s">
        <v>36</v>
      </c>
      <c r="B102" s="353"/>
      <c r="C102" s="354"/>
      <c r="D102" s="289">
        <f>SUM(B88:C101)</f>
        <v>0</v>
      </c>
    </row>
    <row r="103" spans="1:7" x14ac:dyDescent="0.3">
      <c r="A103" s="352" t="s">
        <v>295</v>
      </c>
      <c r="B103" s="353"/>
      <c r="C103" s="354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60" t="s">
        <v>212</v>
      </c>
      <c r="B106" s="361"/>
      <c r="C106" s="361"/>
      <c r="D106" s="361"/>
      <c r="E106" s="361"/>
      <c r="F106" s="361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2" t="s">
        <v>36</v>
      </c>
      <c r="B118" s="353"/>
      <c r="C118" s="354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2" t="s">
        <v>295</v>
      </c>
      <c r="B119" s="353"/>
      <c r="C119" s="354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60" t="s">
        <v>185</v>
      </c>
      <c r="B121" s="361"/>
      <c r="C121" s="361"/>
      <c r="D121" s="361"/>
      <c r="E121" s="361"/>
      <c r="F121" s="361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2" t="s">
        <v>36</v>
      </c>
      <c r="B133" s="353"/>
      <c r="C133" s="354"/>
      <c r="D133" s="289">
        <f>SUM(B122:C132)</f>
        <v>0</v>
      </c>
    </row>
    <row r="134" spans="1:7" x14ac:dyDescent="0.3">
      <c r="A134" s="352" t="s">
        <v>295</v>
      </c>
      <c r="B134" s="353"/>
      <c r="C134" s="354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60" t="s">
        <v>71</v>
      </c>
      <c r="B136" s="361"/>
      <c r="C136" s="361"/>
      <c r="D136" s="361"/>
      <c r="E136" s="361"/>
      <c r="F136" s="361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2" t="s">
        <v>36</v>
      </c>
      <c r="B149" s="353"/>
      <c r="C149" s="354"/>
      <c r="D149" s="289">
        <f>SUM(B137:C148)</f>
        <v>0</v>
      </c>
    </row>
    <row r="150" spans="1:7" x14ac:dyDescent="0.3">
      <c r="A150" s="352" t="s">
        <v>295</v>
      </c>
      <c r="B150" s="353"/>
      <c r="C150" s="354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60" t="s">
        <v>217</v>
      </c>
      <c r="B152" s="361"/>
      <c r="C152" s="361"/>
      <c r="D152" s="361"/>
      <c r="E152" s="361"/>
      <c r="F152" s="361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2" t="s">
        <v>36</v>
      </c>
      <c r="B161" s="358"/>
      <c r="C161" s="359"/>
      <c r="D161" s="290">
        <f>SUM(B153:C160)</f>
        <v>0</v>
      </c>
    </row>
    <row r="162" spans="1:7" x14ac:dyDescent="0.3">
      <c r="A162" s="352" t="s">
        <v>295</v>
      </c>
      <c r="B162" s="353"/>
      <c r="C162" s="354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60" t="s">
        <v>77</v>
      </c>
      <c r="B164" s="361"/>
      <c r="C164" s="361"/>
      <c r="D164" s="361"/>
      <c r="E164" s="361"/>
      <c r="F164" s="361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2" t="s">
        <v>36</v>
      </c>
      <c r="B169" s="353"/>
      <c r="C169" s="354"/>
      <c r="D169" s="289">
        <f>SUM(B165:C168)</f>
        <v>0</v>
      </c>
    </row>
    <row r="170" spans="1:7" x14ac:dyDescent="0.3">
      <c r="A170" s="352" t="s">
        <v>295</v>
      </c>
      <c r="B170" s="353"/>
      <c r="C170" s="354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4" t="s">
        <v>17</v>
      </c>
      <c r="B172" s="365"/>
      <c r="C172" s="365"/>
      <c r="D172" s="365"/>
      <c r="E172" s="365"/>
      <c r="F172" s="365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2" t="s">
        <v>36</v>
      </c>
      <c r="B177" s="353"/>
      <c r="C177" s="354"/>
      <c r="D177" s="289">
        <f>SUM(B173:C176)</f>
        <v>0</v>
      </c>
    </row>
    <row r="178" spans="1:7" x14ac:dyDescent="0.3">
      <c r="A178" s="352" t="s">
        <v>295</v>
      </c>
      <c r="B178" s="353"/>
      <c r="C178" s="354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60" t="s">
        <v>78</v>
      </c>
      <c r="B180" s="361"/>
      <c r="C180" s="361"/>
      <c r="D180" s="361"/>
      <c r="E180" s="361"/>
      <c r="F180" s="361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2" t="s">
        <v>36</v>
      </c>
      <c r="B186" s="353"/>
      <c r="C186" s="354"/>
      <c r="D186" s="289">
        <f>SUM(B181:C185)</f>
        <v>0</v>
      </c>
    </row>
    <row r="187" spans="1:7" x14ac:dyDescent="0.3">
      <c r="A187" s="352" t="s">
        <v>295</v>
      </c>
      <c r="B187" s="353"/>
      <c r="C187" s="354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60" t="s">
        <v>216</v>
      </c>
      <c r="B189" s="361"/>
      <c r="C189" s="361"/>
      <c r="D189" s="361"/>
      <c r="E189" s="361"/>
      <c r="F189" s="361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2" t="s">
        <v>36</v>
      </c>
      <c r="B194" s="353"/>
      <c r="C194" s="354"/>
      <c r="D194" s="259">
        <f>SUM(B190:C193)</f>
        <v>0</v>
      </c>
    </row>
    <row r="195" spans="1:6" x14ac:dyDescent="0.3">
      <c r="A195" s="352" t="s">
        <v>295</v>
      </c>
      <c r="B195" s="353"/>
      <c r="C195" s="354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4"/>
      <c r="E1" s="324"/>
      <c r="F1" s="324"/>
      <c r="G1" s="324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04"/>
    </row>
    <row r="8" spans="1:7" ht="29.25" x14ac:dyDescent="0.45">
      <c r="A8" s="326" t="str">
        <f>'Page de garde'!D18</f>
        <v>BOU SALEM</v>
      </c>
      <c r="B8" s="326"/>
      <c r="C8" s="326"/>
      <c r="D8" s="326"/>
      <c r="E8" s="326"/>
      <c r="F8" s="326"/>
      <c r="G8" s="104"/>
    </row>
    <row r="9" spans="1:7" ht="24" x14ac:dyDescent="0.45">
      <c r="A9" s="306" t="s">
        <v>42</v>
      </c>
      <c r="B9" s="379"/>
      <c r="C9" s="379"/>
      <c r="D9" s="379"/>
      <c r="E9" s="379"/>
      <c r="F9" s="379"/>
      <c r="G9" s="104"/>
    </row>
    <row r="10" spans="1:7" ht="24" x14ac:dyDescent="0.45">
      <c r="A10" s="307" t="s">
        <v>44</v>
      </c>
      <c r="B10" s="380"/>
      <c r="C10" s="380"/>
      <c r="D10" s="380"/>
      <c r="E10" s="380"/>
      <c r="F10" s="380"/>
      <c r="G10" s="104"/>
    </row>
    <row r="11" spans="1:7" ht="24" x14ac:dyDescent="0.45">
      <c r="A11" s="306" t="s">
        <v>43</v>
      </c>
      <c r="B11" s="378"/>
      <c r="C11" s="378"/>
      <c r="D11" s="378"/>
      <c r="E11" s="378"/>
      <c r="F11" s="378"/>
      <c r="G11" s="104"/>
    </row>
    <row r="12" spans="1:7" ht="24" x14ac:dyDescent="0.45">
      <c r="A12" s="306" t="s">
        <v>239</v>
      </c>
      <c r="B12" s="377">
        <f>D549</f>
        <v>0</v>
      </c>
      <c r="C12" s="377"/>
      <c r="D12" s="377"/>
      <c r="E12" s="377"/>
      <c r="F12" s="377"/>
      <c r="G12" s="104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31" t="s">
        <v>30</v>
      </c>
      <c r="B17" s="332" t="s">
        <v>31</v>
      </c>
      <c r="C17" s="332"/>
      <c r="D17" s="332" t="s">
        <v>46</v>
      </c>
      <c r="E17" s="333" t="s">
        <v>310</v>
      </c>
      <c r="F17" s="333" t="s">
        <v>357</v>
      </c>
    </row>
    <row r="18" spans="1:8" ht="16.5" customHeight="1" x14ac:dyDescent="0.3">
      <c r="A18" s="331"/>
      <c r="B18" s="247" t="s">
        <v>34</v>
      </c>
      <c r="C18" s="247" t="s">
        <v>33</v>
      </c>
      <c r="D18" s="332"/>
      <c r="E18" s="333"/>
      <c r="F18" s="33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4" t="s">
        <v>378</v>
      </c>
      <c r="B38" s="335"/>
      <c r="C38" s="335"/>
      <c r="D38" s="335"/>
      <c r="E38" s="335"/>
      <c r="F38" s="336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31" t="s">
        <v>30</v>
      </c>
      <c r="B50" s="332" t="s">
        <v>31</v>
      </c>
      <c r="C50" s="332"/>
      <c r="D50" s="332" t="s">
        <v>46</v>
      </c>
      <c r="E50" s="333" t="s">
        <v>310</v>
      </c>
      <c r="F50" s="333" t="s">
        <v>359</v>
      </c>
      <c r="G50" s="106"/>
    </row>
    <row r="51" spans="1:7" ht="16.5" customHeight="1" x14ac:dyDescent="0.3">
      <c r="A51" s="331"/>
      <c r="B51" s="247" t="s">
        <v>34</v>
      </c>
      <c r="C51" s="247" t="s">
        <v>33</v>
      </c>
      <c r="D51" s="332"/>
      <c r="E51" s="333"/>
      <c r="F51" s="33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4" t="s">
        <v>378</v>
      </c>
      <c r="B94" s="335"/>
      <c r="C94" s="335"/>
      <c r="D94" s="335"/>
      <c r="E94" s="335"/>
      <c r="F94" s="336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31" t="s">
        <v>30</v>
      </c>
      <c r="B107" s="332" t="s">
        <v>31</v>
      </c>
      <c r="C107" s="332"/>
      <c r="D107" s="332" t="s">
        <v>46</v>
      </c>
      <c r="E107" s="333" t="s">
        <v>310</v>
      </c>
      <c r="F107" s="333" t="s">
        <v>359</v>
      </c>
    </row>
    <row r="108" spans="1:7" ht="16.5" customHeight="1" x14ac:dyDescent="0.3">
      <c r="A108" s="331"/>
      <c r="B108" s="247" t="s">
        <v>34</v>
      </c>
      <c r="C108" s="247" t="s">
        <v>33</v>
      </c>
      <c r="D108" s="332"/>
      <c r="E108" s="333"/>
      <c r="F108" s="33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7" t="s">
        <v>378</v>
      </c>
      <c r="B148" s="338"/>
      <c r="C148" s="338"/>
      <c r="D148" s="339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31" t="s">
        <v>30</v>
      </c>
      <c r="B162" s="332" t="s">
        <v>31</v>
      </c>
      <c r="C162" s="332"/>
      <c r="D162" s="332" t="s">
        <v>46</v>
      </c>
      <c r="E162" s="333" t="s">
        <v>310</v>
      </c>
      <c r="F162" s="333" t="s">
        <v>359</v>
      </c>
      <c r="G162" s="106"/>
    </row>
    <row r="163" spans="1:7" ht="16.5" customHeight="1" x14ac:dyDescent="0.3">
      <c r="A163" s="331"/>
      <c r="B163" s="247" t="s">
        <v>34</v>
      </c>
      <c r="C163" s="247" t="s">
        <v>33</v>
      </c>
      <c r="D163" s="332"/>
      <c r="E163" s="333"/>
      <c r="F163" s="33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40" t="s">
        <v>378</v>
      </c>
      <c r="B195" s="340"/>
      <c r="C195" s="340"/>
      <c r="D195" s="340"/>
      <c r="E195" s="340"/>
      <c r="F195" s="340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31" t="s">
        <v>30</v>
      </c>
      <c r="B209" s="332" t="s">
        <v>31</v>
      </c>
      <c r="C209" s="332"/>
      <c r="D209" s="332" t="s">
        <v>46</v>
      </c>
      <c r="E209" s="333" t="s">
        <v>310</v>
      </c>
      <c r="F209" s="333" t="s">
        <v>359</v>
      </c>
      <c r="G209" s="106"/>
    </row>
    <row r="210" spans="1:7" ht="16.5" customHeight="1" x14ac:dyDescent="0.3">
      <c r="A210" s="331"/>
      <c r="B210" s="247" t="s">
        <v>34</v>
      </c>
      <c r="C210" s="247" t="s">
        <v>33</v>
      </c>
      <c r="D210" s="332"/>
      <c r="E210" s="333"/>
      <c r="F210" s="33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40" t="s">
        <v>378</v>
      </c>
      <c r="B256" s="340"/>
      <c r="C256" s="340"/>
      <c r="D256" s="340"/>
      <c r="E256" s="340"/>
      <c r="F256" s="340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31" t="s">
        <v>30</v>
      </c>
      <c r="B270" s="332" t="s">
        <v>31</v>
      </c>
      <c r="C270" s="332"/>
      <c r="D270" s="332" t="s">
        <v>46</v>
      </c>
      <c r="E270" s="333" t="s">
        <v>310</v>
      </c>
      <c r="F270" s="333" t="s">
        <v>359</v>
      </c>
      <c r="G270" s="168"/>
    </row>
    <row r="271" spans="1:7" s="13" customFormat="1" ht="16.5" customHeight="1" x14ac:dyDescent="0.3">
      <c r="A271" s="331"/>
      <c r="B271" s="247" t="s">
        <v>34</v>
      </c>
      <c r="C271" s="247" t="s">
        <v>33</v>
      </c>
      <c r="D271" s="332"/>
      <c r="E271" s="333"/>
      <c r="F271" s="33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41" t="s">
        <v>395</v>
      </c>
      <c r="B308" s="342"/>
      <c r="C308" s="342"/>
      <c r="D308" s="342"/>
      <c r="E308" s="342"/>
      <c r="F308" s="343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31" t="s">
        <v>30</v>
      </c>
      <c r="B322" s="332" t="s">
        <v>31</v>
      </c>
      <c r="C322" s="332"/>
      <c r="D322" s="332" t="s">
        <v>46</v>
      </c>
      <c r="E322" s="333" t="s">
        <v>310</v>
      </c>
      <c r="F322" s="333" t="s">
        <v>359</v>
      </c>
      <c r="G322" s="106"/>
    </row>
    <row r="323" spans="1:7" ht="16.5" customHeight="1" x14ac:dyDescent="0.3">
      <c r="A323" s="331"/>
      <c r="B323" s="247" t="s">
        <v>34</v>
      </c>
      <c r="C323" s="247" t="s">
        <v>33</v>
      </c>
      <c r="D323" s="332"/>
      <c r="E323" s="333"/>
      <c r="F323" s="33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1" t="s">
        <v>378</v>
      </c>
      <c r="B349" s="342"/>
      <c r="C349" s="342"/>
      <c r="D349" s="342"/>
      <c r="E349" s="342"/>
      <c r="F349" s="342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31" t="s">
        <v>30</v>
      </c>
      <c r="B362" s="332" t="s">
        <v>31</v>
      </c>
      <c r="C362" s="332"/>
      <c r="D362" s="332" t="s">
        <v>46</v>
      </c>
      <c r="E362" s="333" t="s">
        <v>310</v>
      </c>
      <c r="F362" s="333" t="s">
        <v>359</v>
      </c>
      <c r="G362" s="106"/>
    </row>
    <row r="363" spans="1:7" ht="16.5" customHeight="1" x14ac:dyDescent="0.3">
      <c r="A363" s="331"/>
      <c r="B363" s="247" t="s">
        <v>34</v>
      </c>
      <c r="C363" s="247" t="s">
        <v>33</v>
      </c>
      <c r="D363" s="332"/>
      <c r="E363" s="333"/>
      <c r="F363" s="33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40" t="s">
        <v>378</v>
      </c>
      <c r="B383" s="340"/>
      <c r="C383" s="340"/>
      <c r="D383" s="340"/>
      <c r="E383" s="340"/>
      <c r="F383" s="340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31" t="s">
        <v>30</v>
      </c>
      <c r="B395" s="332" t="s">
        <v>31</v>
      </c>
      <c r="C395" s="332"/>
      <c r="D395" s="332" t="s">
        <v>46</v>
      </c>
      <c r="E395" s="333" t="s">
        <v>310</v>
      </c>
      <c r="F395" s="333" t="s">
        <v>359</v>
      </c>
      <c r="G395" s="106"/>
    </row>
    <row r="396" spans="1:7" ht="16.5" customHeight="1" x14ac:dyDescent="0.3">
      <c r="A396" s="331"/>
      <c r="B396" s="247" t="s">
        <v>34</v>
      </c>
      <c r="C396" s="247" t="s">
        <v>33</v>
      </c>
      <c r="D396" s="332"/>
      <c r="E396" s="333"/>
      <c r="F396" s="33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40" t="s">
        <v>378</v>
      </c>
      <c r="B435" s="340"/>
      <c r="C435" s="340"/>
      <c r="D435" s="340"/>
      <c r="E435" s="340"/>
      <c r="F435" s="340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31" t="s">
        <v>30</v>
      </c>
      <c r="B448" s="332" t="s">
        <v>31</v>
      </c>
      <c r="C448" s="332"/>
      <c r="D448" s="332" t="s">
        <v>46</v>
      </c>
      <c r="E448" s="333" t="s">
        <v>310</v>
      </c>
      <c r="F448" s="333" t="s">
        <v>359</v>
      </c>
      <c r="G448" s="106"/>
    </row>
    <row r="449" spans="1:6" ht="16.5" customHeight="1" x14ac:dyDescent="0.3">
      <c r="A449" s="331"/>
      <c r="B449" s="247" t="s">
        <v>34</v>
      </c>
      <c r="C449" s="247" t="s">
        <v>33</v>
      </c>
      <c r="D449" s="332"/>
      <c r="E449" s="333"/>
      <c r="F449" s="33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4" t="s">
        <v>378</v>
      </c>
      <c r="B471" s="345"/>
      <c r="C471" s="345"/>
      <c r="D471" s="345"/>
      <c r="E471" s="345"/>
      <c r="F471" s="345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6" t="s">
        <v>366</v>
      </c>
      <c r="B483" s="346"/>
      <c r="C483" s="346"/>
      <c r="D483" s="346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31" t="s">
        <v>30</v>
      </c>
      <c r="B485" s="332" t="s">
        <v>31</v>
      </c>
      <c r="C485" s="332"/>
      <c r="D485" s="332" t="s">
        <v>46</v>
      </c>
      <c r="E485" s="333" t="s">
        <v>310</v>
      </c>
      <c r="F485" s="333" t="s">
        <v>359</v>
      </c>
      <c r="G485" s="106"/>
    </row>
    <row r="486" spans="1:7" ht="16.5" customHeight="1" x14ac:dyDescent="0.3">
      <c r="A486" s="331"/>
      <c r="B486" s="247" t="s">
        <v>34</v>
      </c>
      <c r="C486" s="247" t="s">
        <v>33</v>
      </c>
      <c r="D486" s="332"/>
      <c r="E486" s="333"/>
      <c r="F486" s="33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31" t="s">
        <v>30</v>
      </c>
      <c r="B507" s="332" t="s">
        <v>31</v>
      </c>
      <c r="C507" s="332"/>
      <c r="D507" s="332" t="s">
        <v>46</v>
      </c>
      <c r="E507" s="333" t="s">
        <v>310</v>
      </c>
      <c r="F507" s="333" t="s">
        <v>359</v>
      </c>
      <c r="G507" s="106"/>
    </row>
    <row r="508" spans="1:7" ht="16.5" customHeight="1" x14ac:dyDescent="0.3">
      <c r="A508" s="331"/>
      <c r="B508" s="247" t="s">
        <v>34</v>
      </c>
      <c r="C508" s="247" t="s">
        <v>33</v>
      </c>
      <c r="D508" s="332"/>
      <c r="E508" s="333"/>
      <c r="F508" s="333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31" t="s">
        <v>30</v>
      </c>
      <c r="B518" s="332" t="s">
        <v>31</v>
      </c>
      <c r="C518" s="332"/>
      <c r="D518" s="332" t="s">
        <v>46</v>
      </c>
      <c r="E518" s="333" t="s">
        <v>310</v>
      </c>
      <c r="F518" s="333" t="s">
        <v>359</v>
      </c>
      <c r="G518" s="106"/>
    </row>
    <row r="519" spans="1:7" ht="16.5" customHeight="1" x14ac:dyDescent="0.3">
      <c r="A519" s="331"/>
      <c r="B519" s="247" t="s">
        <v>34</v>
      </c>
      <c r="C519" s="247" t="s">
        <v>33</v>
      </c>
      <c r="D519" s="332"/>
      <c r="E519" s="333"/>
      <c r="F519" s="333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31" t="s">
        <v>30</v>
      </c>
      <c r="B538" s="332" t="s">
        <v>31</v>
      </c>
      <c r="C538" s="332"/>
      <c r="D538" s="332" t="s">
        <v>46</v>
      </c>
      <c r="E538" s="333" t="s">
        <v>310</v>
      </c>
      <c r="F538" s="333" t="s">
        <v>359</v>
      </c>
      <c r="G538" s="106"/>
    </row>
    <row r="539" spans="1:7" ht="16.5" customHeight="1" x14ac:dyDescent="0.3">
      <c r="A539" s="331"/>
      <c r="B539" s="247" t="s">
        <v>34</v>
      </c>
      <c r="C539" s="247" t="s">
        <v>33</v>
      </c>
      <c r="D539" s="332"/>
      <c r="E539" s="333"/>
      <c r="F539" s="333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4"/>
      <c r="E1" s="324"/>
      <c r="F1" s="324"/>
      <c r="G1" s="324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48" t="s">
        <v>50</v>
      </c>
      <c r="B6" s="348"/>
      <c r="C6" s="348"/>
      <c r="D6" s="348"/>
      <c r="E6" s="348"/>
      <c r="F6" s="348"/>
      <c r="G6" s="104"/>
    </row>
    <row r="7" spans="1:7" s="11" customFormat="1" ht="21.75" customHeight="1" x14ac:dyDescent="0.45">
      <c r="A7" s="326" t="e">
        <f>#REF!</f>
        <v>#REF!</v>
      </c>
      <c r="B7" s="326"/>
      <c r="C7" s="326"/>
      <c r="D7" s="326"/>
      <c r="E7" s="326"/>
      <c r="F7" s="326"/>
      <c r="G7" s="104"/>
    </row>
    <row r="8" spans="1:7" s="11" customFormat="1" ht="24" x14ac:dyDescent="0.45">
      <c r="A8" s="243" t="s">
        <v>42</v>
      </c>
      <c r="B8" s="370">
        <f>'A4 Exploitation'!B9:F9</f>
        <v>0</v>
      </c>
      <c r="C8" s="370"/>
      <c r="D8" s="370"/>
      <c r="E8" s="370"/>
      <c r="F8" s="370"/>
      <c r="G8" s="104"/>
    </row>
    <row r="9" spans="1:7" s="11" customFormat="1" ht="24" x14ac:dyDescent="0.45">
      <c r="A9" s="244" t="s">
        <v>44</v>
      </c>
      <c r="B9" s="371">
        <f>'A4 Exploitation'!B10:F10</f>
        <v>0</v>
      </c>
      <c r="C9" s="371"/>
      <c r="D9" s="371"/>
      <c r="E9" s="371"/>
      <c r="F9" s="371"/>
      <c r="G9" s="104"/>
    </row>
    <row r="10" spans="1:7" s="11" customFormat="1" ht="24" x14ac:dyDescent="0.45">
      <c r="A10" s="243" t="s">
        <v>43</v>
      </c>
      <c r="B10" s="367">
        <f>'A4 Exploitation'!A8:F8</f>
        <v>0</v>
      </c>
      <c r="C10" s="367"/>
      <c r="D10" s="367"/>
      <c r="E10" s="367"/>
      <c r="F10" s="367"/>
      <c r="G10" s="104"/>
    </row>
    <row r="11" spans="1:7" s="11" customFormat="1" ht="24" x14ac:dyDescent="0.45">
      <c r="A11" s="243" t="s">
        <v>294</v>
      </c>
      <c r="B11" s="372">
        <f>D199</f>
        <v>0</v>
      </c>
      <c r="C11" s="372"/>
      <c r="D11" s="372"/>
      <c r="E11" s="372"/>
      <c r="F11" s="372"/>
      <c r="G11" s="104"/>
    </row>
    <row r="12" spans="1:7" s="11" customFormat="1" ht="22.5" x14ac:dyDescent="0.45">
      <c r="A12" s="10"/>
      <c r="D12" s="330"/>
      <c r="E12" s="330"/>
      <c r="F12" s="330"/>
      <c r="G12" s="330"/>
    </row>
    <row r="13" spans="1:7" s="11" customFormat="1" ht="11.25" customHeight="1" x14ac:dyDescent="0.3">
      <c r="A13" s="331" t="s">
        <v>30</v>
      </c>
      <c r="B13" s="332" t="s">
        <v>31</v>
      </c>
      <c r="C13" s="332"/>
      <c r="D13" s="332" t="s">
        <v>46</v>
      </c>
      <c r="E13" s="332" t="s">
        <v>190</v>
      </c>
      <c r="F13" s="332" t="s">
        <v>191</v>
      </c>
      <c r="G13" s="91"/>
    </row>
    <row r="14" spans="1:7" s="11" customFormat="1" ht="12.75" customHeight="1" x14ac:dyDescent="0.3">
      <c r="A14" s="331"/>
      <c r="B14" s="247" t="s">
        <v>34</v>
      </c>
      <c r="C14" s="247" t="s">
        <v>33</v>
      </c>
      <c r="D14" s="332"/>
      <c r="E14" s="332"/>
      <c r="F14" s="33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7" t="s">
        <v>36</v>
      </c>
      <c r="B22" s="358"/>
      <c r="C22" s="359"/>
      <c r="D22" s="290">
        <f>SUM(B17:C21)</f>
        <v>0</v>
      </c>
    </row>
    <row r="23" spans="1:7" x14ac:dyDescent="0.3">
      <c r="A23" s="352" t="s">
        <v>295</v>
      </c>
      <c r="B23" s="353"/>
      <c r="C23" s="354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60" t="s">
        <v>4</v>
      </c>
      <c r="B25" s="361"/>
      <c r="C25" s="361"/>
      <c r="D25" s="361"/>
      <c r="E25" s="361"/>
      <c r="F25" s="361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2" t="s">
        <v>36</v>
      </c>
      <c r="B33" s="353"/>
      <c r="C33" s="354"/>
      <c r="D33" s="289">
        <f>SUM(B26:C32)</f>
        <v>0</v>
      </c>
    </row>
    <row r="34" spans="1:7" x14ac:dyDescent="0.3">
      <c r="A34" s="352" t="s">
        <v>295</v>
      </c>
      <c r="B34" s="353"/>
      <c r="C34" s="354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60" t="s">
        <v>219</v>
      </c>
      <c r="B36" s="361"/>
      <c r="C36" s="361"/>
      <c r="D36" s="361"/>
      <c r="E36" s="361"/>
      <c r="F36" s="361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2" t="s">
        <v>36</v>
      </c>
      <c r="B42" s="353"/>
      <c r="C42" s="354"/>
      <c r="D42" s="289">
        <f>SUM(B37:C41)</f>
        <v>0</v>
      </c>
      <c r="E42" s="12"/>
      <c r="F42" s="12"/>
      <c r="G42" s="105"/>
    </row>
    <row r="43" spans="1:7" s="19" customFormat="1" x14ac:dyDescent="0.3">
      <c r="A43" s="352" t="s">
        <v>295</v>
      </c>
      <c r="B43" s="353"/>
      <c r="C43" s="354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2" t="s">
        <v>21</v>
      </c>
      <c r="B45" s="363"/>
      <c r="C45" s="363"/>
      <c r="D45" s="363"/>
      <c r="E45" s="363"/>
      <c r="F45" s="363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2" t="s">
        <v>36</v>
      </c>
      <c r="B52" s="353"/>
      <c r="C52" s="354"/>
      <c r="D52" s="289">
        <f>SUM(B46:C51)</f>
        <v>0</v>
      </c>
    </row>
    <row r="53" spans="1:7" x14ac:dyDescent="0.3">
      <c r="A53" s="352" t="s">
        <v>295</v>
      </c>
      <c r="B53" s="353"/>
      <c r="C53" s="354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60" t="s">
        <v>8</v>
      </c>
      <c r="B55" s="361"/>
      <c r="C55" s="361"/>
      <c r="D55" s="361"/>
      <c r="E55" s="361"/>
      <c r="F55" s="361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2" t="s">
        <v>36</v>
      </c>
      <c r="B63" s="353"/>
      <c r="C63" s="354"/>
      <c r="D63" s="289">
        <f>SUM(B56:C62)</f>
        <v>0</v>
      </c>
    </row>
    <row r="64" spans="1:7" x14ac:dyDescent="0.3">
      <c r="A64" s="352" t="s">
        <v>295</v>
      </c>
      <c r="B64" s="353"/>
      <c r="C64" s="354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60" t="s">
        <v>130</v>
      </c>
      <c r="B66" s="361"/>
      <c r="C66" s="361"/>
      <c r="D66" s="361"/>
      <c r="E66" s="361"/>
      <c r="F66" s="361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2" t="s">
        <v>36</v>
      </c>
      <c r="B84" s="353"/>
      <c r="C84" s="354"/>
      <c r="D84" s="289">
        <f>SUM(B67:C83)</f>
        <v>0</v>
      </c>
    </row>
    <row r="85" spans="1:7" x14ac:dyDescent="0.3">
      <c r="A85" s="352" t="s">
        <v>295</v>
      </c>
      <c r="B85" s="353"/>
      <c r="C85" s="354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60" t="s">
        <v>211</v>
      </c>
      <c r="B87" s="361"/>
      <c r="C87" s="361"/>
      <c r="D87" s="361"/>
      <c r="E87" s="361"/>
      <c r="F87" s="361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2" t="s">
        <v>36</v>
      </c>
      <c r="B102" s="353"/>
      <c r="C102" s="354"/>
      <c r="D102" s="289">
        <f>SUM(B88:C101)</f>
        <v>0</v>
      </c>
    </row>
    <row r="103" spans="1:7" x14ac:dyDescent="0.3">
      <c r="A103" s="352" t="s">
        <v>295</v>
      </c>
      <c r="B103" s="353"/>
      <c r="C103" s="354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60" t="s">
        <v>212</v>
      </c>
      <c r="B106" s="361"/>
      <c r="C106" s="361"/>
      <c r="D106" s="361"/>
      <c r="E106" s="361"/>
      <c r="F106" s="361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2" t="s">
        <v>36</v>
      </c>
      <c r="B118" s="353"/>
      <c r="C118" s="354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2" t="s">
        <v>295</v>
      </c>
      <c r="B119" s="353"/>
      <c r="C119" s="354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60" t="s">
        <v>185</v>
      </c>
      <c r="B121" s="361"/>
      <c r="C121" s="361"/>
      <c r="D121" s="361"/>
      <c r="E121" s="361"/>
      <c r="F121" s="361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2" t="s">
        <v>36</v>
      </c>
      <c r="B133" s="353"/>
      <c r="C133" s="354"/>
      <c r="D133" s="289">
        <f>SUM(B122:C132)</f>
        <v>0</v>
      </c>
    </row>
    <row r="134" spans="1:7" x14ac:dyDescent="0.3">
      <c r="A134" s="352" t="s">
        <v>295</v>
      </c>
      <c r="B134" s="353"/>
      <c r="C134" s="354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60" t="s">
        <v>71</v>
      </c>
      <c r="B136" s="361"/>
      <c r="C136" s="361"/>
      <c r="D136" s="361"/>
      <c r="E136" s="361"/>
      <c r="F136" s="361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2" t="s">
        <v>36</v>
      </c>
      <c r="B149" s="353"/>
      <c r="C149" s="354"/>
      <c r="D149" s="289">
        <f>SUM(B137:C148)</f>
        <v>0</v>
      </c>
    </row>
    <row r="150" spans="1:7" x14ac:dyDescent="0.3">
      <c r="A150" s="352" t="s">
        <v>295</v>
      </c>
      <c r="B150" s="353"/>
      <c r="C150" s="354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60" t="s">
        <v>217</v>
      </c>
      <c r="B152" s="361"/>
      <c r="C152" s="361"/>
      <c r="D152" s="361"/>
      <c r="E152" s="361"/>
      <c r="F152" s="361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2" t="s">
        <v>36</v>
      </c>
      <c r="B161" s="358"/>
      <c r="C161" s="359"/>
      <c r="D161" s="290">
        <f>SUM(B153:C160)</f>
        <v>0</v>
      </c>
    </row>
    <row r="162" spans="1:7" x14ac:dyDescent="0.3">
      <c r="A162" s="352" t="s">
        <v>295</v>
      </c>
      <c r="B162" s="353"/>
      <c r="C162" s="354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60" t="s">
        <v>77</v>
      </c>
      <c r="B164" s="361"/>
      <c r="C164" s="361"/>
      <c r="D164" s="361"/>
      <c r="E164" s="361"/>
      <c r="F164" s="361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2" t="s">
        <v>36</v>
      </c>
      <c r="B169" s="353"/>
      <c r="C169" s="354"/>
      <c r="D169" s="289">
        <f>SUM(B165:C168)</f>
        <v>0</v>
      </c>
    </row>
    <row r="170" spans="1:7" x14ac:dyDescent="0.3">
      <c r="A170" s="352" t="s">
        <v>295</v>
      </c>
      <c r="B170" s="353"/>
      <c r="C170" s="354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4" t="s">
        <v>17</v>
      </c>
      <c r="B172" s="365"/>
      <c r="C172" s="365"/>
      <c r="D172" s="365"/>
      <c r="E172" s="365"/>
      <c r="F172" s="365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2" t="s">
        <v>36</v>
      </c>
      <c r="B177" s="353"/>
      <c r="C177" s="354"/>
      <c r="D177" s="289">
        <f>SUM(B173:C176)</f>
        <v>0</v>
      </c>
    </row>
    <row r="178" spans="1:7" x14ac:dyDescent="0.3">
      <c r="A178" s="352" t="s">
        <v>295</v>
      </c>
      <c r="B178" s="353"/>
      <c r="C178" s="354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60" t="s">
        <v>78</v>
      </c>
      <c r="B180" s="361"/>
      <c r="C180" s="361"/>
      <c r="D180" s="361"/>
      <c r="E180" s="361"/>
      <c r="F180" s="361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2" t="s">
        <v>36</v>
      </c>
      <c r="B186" s="353"/>
      <c r="C186" s="354"/>
      <c r="D186" s="289">
        <f>SUM(B181:C185)</f>
        <v>0</v>
      </c>
    </row>
    <row r="187" spans="1:7" x14ac:dyDescent="0.3">
      <c r="A187" s="352" t="s">
        <v>295</v>
      </c>
      <c r="B187" s="353"/>
      <c r="C187" s="354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60" t="s">
        <v>216</v>
      </c>
      <c r="B189" s="361"/>
      <c r="C189" s="361"/>
      <c r="D189" s="361"/>
      <c r="E189" s="361"/>
      <c r="F189" s="361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2" t="s">
        <v>36</v>
      </c>
      <c r="B194" s="353"/>
      <c r="C194" s="354"/>
      <c r="D194" s="259">
        <f>SUM(B190:C193)</f>
        <v>0</v>
      </c>
    </row>
    <row r="195" spans="1:6" x14ac:dyDescent="0.3">
      <c r="A195" s="352" t="s">
        <v>295</v>
      </c>
      <c r="B195" s="353"/>
      <c r="C195" s="354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2018-10-30T07:44:22Z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