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Borj Louzir\2018\9\"/>
    </mc:Choice>
  </mc:AlternateContent>
  <bookViews>
    <workbookView xWindow="0" yWindow="0" windowWidth="20490" windowHeight="7755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7" i="35" l="1"/>
  <c r="F543" i="43"/>
  <c r="E543" i="43"/>
  <c r="B439" i="36" l="1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D543" i="33" s="1"/>
  <c r="B543" i="33" s="1"/>
  <c r="E543" i="33"/>
  <c r="C542" i="33"/>
  <c r="A537" i="33"/>
  <c r="F532" i="33"/>
  <c r="E532" i="33"/>
  <c r="D532" i="33" s="1"/>
  <c r="B532" i="33" s="1"/>
  <c r="C530" i="33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D386" i="33" s="1"/>
  <c r="B386" i="33" s="1"/>
  <c r="E386" i="33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 s="1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 s="1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 s="1"/>
  <c r="B200" i="33" s="1"/>
  <c r="C194" i="33"/>
  <c r="C190" i="33"/>
  <c r="C186" i="33"/>
  <c r="C184" i="33"/>
  <c r="C182" i="33"/>
  <c r="C181" i="33"/>
  <c r="D173" i="33"/>
  <c r="D172" i="33"/>
  <c r="C170" i="33"/>
  <c r="A161" i="33"/>
  <c r="F153" i="33"/>
  <c r="E153" i="33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19" i="35"/>
  <c r="C116" i="35"/>
  <c r="C115" i="35"/>
  <c r="C112" i="35"/>
  <c r="D118" i="35" s="1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C542" i="43"/>
  <c r="A537" i="43"/>
  <c r="F532" i="43"/>
  <c r="D532" i="43" s="1"/>
  <c r="B532" i="43" s="1"/>
  <c r="E532" i="43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D500" i="43" s="1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D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E200" i="43"/>
  <c r="D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D153" i="43" s="1"/>
  <c r="C147" i="43"/>
  <c r="D154" i="43" s="1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D533" i="36" s="1"/>
  <c r="D534" i="36" s="1"/>
  <c r="B161" i="29" s="1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D440" i="36" s="1"/>
  <c r="C425" i="36"/>
  <c r="C422" i="36"/>
  <c r="C415" i="36"/>
  <c r="C411" i="36"/>
  <c r="C405" i="36"/>
  <c r="C402" i="36"/>
  <c r="D406" i="36" s="1"/>
  <c r="D407" i="36" s="1"/>
  <c r="A394" i="36"/>
  <c r="B386" i="36"/>
  <c r="C381" i="36"/>
  <c r="C378" i="36"/>
  <c r="C371" i="36"/>
  <c r="C369" i="36"/>
  <c r="C368" i="36"/>
  <c r="A361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D100" i="36" s="1"/>
  <c r="D101" i="36" s="1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33" i="35" l="1"/>
  <c r="D134" i="35" s="1"/>
  <c r="D102" i="35"/>
  <c r="D103" i="35" s="1"/>
  <c r="D84" i="35"/>
  <c r="D85" i="35" s="1"/>
  <c r="D63" i="35"/>
  <c r="D64" i="35" s="1"/>
  <c r="D543" i="43"/>
  <c r="B543" i="43" s="1"/>
  <c r="D544" i="43" s="1"/>
  <c r="D533" i="43"/>
  <c r="D534" i="43" s="1"/>
  <c r="B162" i="29" s="1"/>
  <c r="D502" i="43"/>
  <c r="D503" i="43" s="1"/>
  <c r="B143" i="29" s="1"/>
  <c r="D439" i="43"/>
  <c r="B439" i="43" s="1"/>
  <c r="D440" i="43" s="1"/>
  <c r="D426" i="43"/>
  <c r="D427" i="43" s="1"/>
  <c r="D386" i="43"/>
  <c r="B386" i="43" s="1"/>
  <c r="D387" i="43" s="1"/>
  <c r="D262" i="33"/>
  <c r="D99" i="33"/>
  <c r="B99" i="33" s="1"/>
  <c r="D100" i="33" s="1"/>
  <c r="D153" i="33"/>
  <c r="B153" i="33" s="1"/>
  <c r="D154" i="33" s="1"/>
  <c r="D498" i="33"/>
  <c r="B498" i="33" s="1"/>
  <c r="D499" i="33" s="1"/>
  <c r="D544" i="33"/>
  <c r="D41" i="33"/>
  <c r="D201" i="33"/>
  <c r="D202" i="33" s="1"/>
  <c r="D533" i="33"/>
  <c r="D534" i="33" s="1"/>
  <c r="B163" i="29" s="1"/>
  <c r="D244" i="43"/>
  <c r="D245" i="43" s="1"/>
  <c r="D201" i="43"/>
  <c r="D202" i="43" s="1"/>
  <c r="D139" i="43"/>
  <c r="D140" i="43" s="1"/>
  <c r="D41" i="43"/>
  <c r="D161" i="37"/>
  <c r="D162" i="37" s="1"/>
  <c r="D149" i="37"/>
  <c r="D150" i="37" s="1"/>
  <c r="D544" i="36"/>
  <c r="D477" i="36"/>
  <c r="D478" i="36" s="1"/>
  <c r="D426" i="36"/>
  <c r="D427" i="36" s="1"/>
  <c r="D387" i="36"/>
  <c r="D388" i="36" s="1"/>
  <c r="D373" i="36"/>
  <c r="D374" i="36" s="1"/>
  <c r="D354" i="36"/>
  <c r="D355" i="36" s="1"/>
  <c r="D314" i="36"/>
  <c r="D317" i="36" s="1"/>
  <c r="D318" i="36" s="1"/>
  <c r="B97" i="29" s="1"/>
  <c r="D201" i="36"/>
  <c r="D202" i="36" s="1"/>
  <c r="D154" i="36"/>
  <c r="D155" i="36" s="1"/>
  <c r="D42" i="36"/>
  <c r="D43" i="36" s="1"/>
  <c r="D45" i="31"/>
  <c r="D46" i="31" s="1"/>
  <c r="B55" i="29" s="1"/>
  <c r="D43" i="31"/>
  <c r="D102" i="36"/>
  <c r="D103" i="36" s="1"/>
  <c r="B61" i="29" s="1"/>
  <c r="D85" i="36"/>
  <c r="D441" i="36"/>
  <c r="D195" i="35"/>
  <c r="D155" i="43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B41" i="33"/>
  <c r="D42" i="33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545" i="36"/>
  <c r="B170" i="29" s="1"/>
  <c r="D195" i="37"/>
  <c r="D262" i="43"/>
  <c r="D85" i="33"/>
  <c r="D139" i="36"/>
  <c r="D140" i="36" s="1"/>
  <c r="D502" i="36"/>
  <c r="D503" i="36" s="1"/>
  <c r="B142" i="29" s="1"/>
  <c r="B41" i="43"/>
  <c r="D42" i="43" s="1"/>
  <c r="D313" i="43"/>
  <c r="D373" i="43"/>
  <c r="D374" i="43" s="1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547" i="43" l="1"/>
  <c r="B44" i="29" s="1"/>
  <c r="D101" i="33"/>
  <c r="D102" i="33"/>
  <c r="D103" i="33" s="1"/>
  <c r="B63" i="29" s="1"/>
  <c r="D547" i="33"/>
  <c r="B45" i="29" s="1"/>
  <c r="D204" i="33"/>
  <c r="D205" i="33" s="1"/>
  <c r="B81" i="29" s="1"/>
  <c r="D157" i="43"/>
  <c r="D158" i="43" s="1"/>
  <c r="B71" i="29" s="1"/>
  <c r="D480" i="36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31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D444" i="43" l="1"/>
  <c r="B125" i="29" s="1"/>
  <c r="B11" i="25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<sst xmlns="http://schemas.openxmlformats.org/spreadsheetml/2006/main" count="4045" uniqueCount="452">
  <si>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</si>
  <si>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</si>
  <si>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</si>
  <si>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</si>
  <si>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</si>
  <si>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</si>
  <si>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</si>
  <si>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</si>
  <si>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</si>
  <si>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</si>
  <si>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</si>
  <si>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</si>
  <si>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</si>
  <si>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</si>
  <si>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</si>
  <si>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</si>
  <si>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</si>
  <si>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</si>
  <si>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</si>
  <si>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</si>
  <si>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</si>
  <si>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</si>
  <si>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</si>
  <si>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</si>
  <si>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</si>
  <si>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</si>
  <si>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</si>
  <si>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</si>
  <si>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</si>
  <si>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</si>
  <si>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</si>
  <si>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</si>
  <si>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</si>
  <si>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</si>
  <si>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</si>
  <si>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</si>
  <si>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</si>
  <si>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</si>
  <si>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</si>
  <si>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</si>
  <si>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</si>
  <si>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</si>
  <si>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</si>
  <si>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</si>
  <si>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</si>
  <si>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</si>
  <si>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</si>
  <si>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</si>
  <si>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</si>
  <si>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</si>
  <si>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</si>
  <si>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</si>
  <si>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</si>
  <si>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</si>
  <si>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</si>
  <si>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</si>
  <si>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</si>
  <si>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</si>
  <si>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</si>
  <si>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</si>
  <si>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</si>
  <si>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</si>
  <si>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</si>
  <si>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</si>
  <si>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</si>
  <si>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</si>
  <si>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</si>
  <si>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</si>
  <si>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</si>
  <si>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</si>
  <si>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</si>
  <si>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</si>
  <si>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</si>
  <si>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</si>
  <si>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</si>
  <si>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</si>
  <si>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</si>
  <si>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</si>
  <si>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</si>
  <si>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</si>
  <si>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</si>
  <si>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</si>
  <si>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</si>
  <si>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</si>
  <si>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</si>
  <si>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</si>
  <si>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</si>
  <si>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</si>
  <si>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</si>
  <si>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</si>
  <si>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</si>
  <si>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</si>
  <si>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</si>
  <si>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</si>
  <si>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</si>
  <si>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</si>
  <si>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</si>
  <si>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</si>
  <si>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</si>
  <si>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</si>
  <si>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</si>
  <si>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</si>
  <si>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</si>
  <si>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</si>
  <si>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</si>
  <si>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</si>
  <si>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</si>
  <si>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</si>
  <si>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</si>
  <si>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</si>
  <si>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</si>
  <si>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</si>
  <si>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</si>
  <si>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</si>
  <si>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</si>
  <si>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</si>
  <si>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</si>
  <si>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</si>
  <si>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</si>
  <si>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</si>
  <si>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</si>
  <si>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</si>
  <si>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</si>
  <si>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</si>
  <si>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</si>
  <si>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</si>
  <si>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</si>
  <si>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</si>
  <si>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</si>
  <si>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</si>
  <si>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</si>
  <si>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</si>
  <si>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</si>
  <si>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</si>
  <si>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</si>
  <si>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</si>
  <si>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</si>
  <si>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</si>
  <si>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</si>
  <si>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</si>
  <si>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</si>
  <si>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</si>
  <si>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</si>
  <si>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</si>
  <si>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</si>
  <si>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</si>
  <si>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</si>
  <si>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</si>
  <si>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</si>
  <si>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</si>
  <si>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</si>
  <si>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</si>
  <si>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</si>
  <si>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</si>
  <si>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</si>
  <si>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</si>
  <si>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</si>
  <si>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</si>
  <si>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</si>
  <si>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</si>
  <si>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</si>
  <si>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</si>
  <si>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</si>
  <si>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</si>
  <si>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</si>
  <si>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</si>
  <si>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</si>
  <si>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</si>
  <si>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</si>
  <si>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</si>
  <si>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</si>
  <si>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</si>
  <si>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</si>
  <si>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</si>
  <si>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</si>
  <si>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</si>
  <si>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</si>
  <si>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</si>
  <si>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</si>
  <si>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</si>
  <si>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</si>
  <si>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</si>
  <si>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</si>
  <si>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</si>
  <si>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</si>
  <si>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</si>
  <si>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</si>
  <si>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</si>
  <si>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</si>
  <si>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</si>
  <si>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</si>
  <si>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</si>
  <si>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</si>
  <si>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</si>
  <si>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</si>
  <si>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</si>
  <si>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</si>
  <si>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</si>
  <si>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</si>
  <si>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</si>
  <si>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</si>
  <si>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</si>
  <si>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</si>
  <si>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</si>
  <si>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</si>
  <si>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</si>
  <si>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</si>
  <si>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</si>
  <si>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</si>
  <si>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</si>
  <si>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</si>
  <si>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</si>
  <si>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</si>
  <si>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</si>
  <si>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</si>
  <si>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</si>
  <si>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</si>
  <si>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</si>
  <si>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</si>
  <si>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</si>
  <si>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</si>
  <si>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</si>
  <si>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</si>
  <si>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</si>
  <si>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</si>
  <si>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</si>
  <si>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</si>
  <si>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</si>
  <si>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</si>
  <si>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</si>
  <si>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</si>
  <si>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</si>
  <si>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</si>
  <si>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</si>
  <si>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</si>
  <si>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</si>
  <si>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</si>
  <si>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</si>
  <si>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</si>
  <si>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</si>
  <si>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</si>
  <si>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</si>
  <si>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</si>
  <si>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</si>
  <si>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</si>
  <si>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</si>
  <si>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</si>
  <si>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</si>
  <si>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</si>
  <si>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</si>
  <si>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</si>
  <si>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</si>
  <si>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</si>
  <si>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</si>
  <si>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</si>
  <si>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</si>
  <si>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</si>
  <si>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</si>
  <si>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</si>
  <si>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</si>
  <si>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</si>
  <si>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</si>
  <si>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</si>
  <si>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</si>
  <si>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</si>
  <si>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</si>
  <si>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</si>
  <si>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</si>
  <si>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</si>
  <si>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</si>
  <si>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</si>
  <si>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</si>
  <si>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</si>
  <si>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</si>
  <si>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</si>
  <si>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</si>
  <si>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</si>
  <si>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</si>
  <si>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</si>
  <si>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</si>
  <si>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</si>
  <si>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</si>
  <si>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</si>
  <si>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</si>
  <si>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</si>
  <si>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</si>
  <si>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</si>
  <si>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</si>
  <si>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</si>
  <si>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</si>
  <si>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</si>
  <si>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</si>
  <si>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</si>
  <si>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</si>
  <si>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</si>
  <si>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</si>
  <si>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</si>
  <si>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</si>
  <si>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</si>
  <si>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</si>
  <si>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</si>
  <si>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</si>
  <si>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</si>
  <si>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</si>
  <si>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</si>
  <si>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</si>
  <si>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</si>
  <si>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</si>
  <si>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</si>
  <si>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</si>
  <si>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</si>
  <si>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</si>
  <si>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</si>
  <si>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</si>
  <si>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</si>
  <si>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</si>
  <si>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</si>
  <si>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</si>
  <si>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</si>
  <si>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</si>
  <si>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</si>
  <si>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</si>
  <si>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</si>
  <si>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</si>
  <si>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</si>
  <si>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</si>
  <si>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</si>
  <si>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</si>
  <si>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</si>
  <si>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</si>
  <si>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</si>
  <si>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</si>
  <si>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</si>
  <si>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</si>
  <si>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</si>
  <si>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</si>
  <si>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</si>
  <si>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</si>
  <si>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</si>
  <si>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</si>
  <si>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</si>
  <si>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</si>
  <si>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</si>
  <si>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</si>
  <si>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</si>
  <si>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</si>
  <si>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</si>
  <si>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</si>
  <si>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</si>
  <si>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</si>
  <si>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</si>
  <si>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</si>
  <si>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</si>
  <si>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</si>
  <si>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</si>
  <si>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</si>
  <si>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</si>
  <si>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</si>
  <si>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</si>
  <si>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</si>
  <si>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</si>
  <si>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</si>
  <si>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</si>
  <si>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</si>
  <si>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</si>
  <si>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</si>
  <si>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</si>
  <si>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</si>
  <si>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</si>
  <si>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</si>
  <si>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</si>
  <si>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</si>
  <si>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</si>
  <si>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</si>
  <si>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</si>
  <si>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</si>
  <si>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</si>
  <si>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</si>
  <si>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</si>
  <si>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</si>
  <si>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</si>
  <si>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</si>
  <si>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</si>
  <si>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</si>
  <si>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</si>
  <si>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</si>
  <si>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</si>
  <si>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</si>
  <si>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</si>
  <si>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</si>
  <si>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</si>
  <si>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</si>
  <si>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</si>
  <si>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</si>
  <si>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</si>
  <si>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</si>
  <si>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</si>
  <si>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</si>
  <si>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</si>
  <si>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</si>
  <si>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</si>
  <si>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</si>
  <si>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</si>
  <si>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</si>
  <si>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</si>
  <si>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</si>
  <si>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</si>
  <si>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</si>
  <si>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Borj Louzir</t>
  </si>
  <si>
    <t>M Dhia MECHLAOUI</t>
  </si>
  <si>
    <t>Directeur magasin M Sami TAOUFIK</t>
  </si>
  <si>
    <t>La procédure de contrôle à la réception était respectée. (fournisseur DELICE)</t>
  </si>
  <si>
    <t>Absence de l'ancien rapport.</t>
  </si>
  <si>
    <t>Les autocontrôles n'étaient pas quotidiens, une sensibilisation a eu lieu le jour de l'audit.</t>
  </si>
  <si>
    <t xml:space="preserve">Assurer un nettoyage régulier des étagères des pâtes (riz, semoule et autres).
</t>
  </si>
  <si>
    <t xml:space="preserve">l’évaporateur du réfrigérateur des produits pour alimentation animale était souillé. </t>
  </si>
  <si>
    <t>Minimiser la durée d'attente des produits PLS (yaourt et autres) lors du chargement des linéaires.</t>
  </si>
  <si>
    <t xml:space="preserve">Le local était très étroit, le personnel utilise les vestiaires pour déjeuner. </t>
  </si>
  <si>
    <t>Absence d'une salle de pause.</t>
  </si>
  <si>
    <t>Température affichée: 7,9°C
Température mesurée: 7,6°C</t>
  </si>
  <si>
    <t>Certains portes-appâts n'étaient pas fixés.</t>
  </si>
  <si>
    <t>Absence de local déchets.</t>
  </si>
  <si>
    <t xml:space="preserve">Vue l'absence d'une chambre froide PlS. Le stockage des produits se fait au fond des linéaires, renforcer le rangement des cartons. </t>
  </si>
  <si>
    <t>Deux opératrices ne portaient pas l'uniforme de travail, fournir les tenues pour le personnel.</t>
  </si>
  <si>
    <t>M Souheil DRAOUI</t>
  </si>
  <si>
    <t>La zone retour et casse n'était pas identifiée.</t>
  </si>
  <si>
    <t>Renforcer le nettoyage des rayons pâtes, semoules, farine, et sucre.</t>
  </si>
  <si>
    <t>Présence de deux bouteilles d'huile (Cristal) dépourvues de la DF, DLC, et N°Lot. Le suivi de la DLC ne peut pas être réalisé.</t>
  </si>
  <si>
    <t>Le suivi et l'enregistrement des températures à cœur n'étaient pas réalisé pour certaines dates (voir photo).</t>
  </si>
  <si>
    <t>Les employés utilisent les vestiaires pour manger. Le local était très petit.</t>
  </si>
  <si>
    <t>Le taux d'hygromètrie était de 48% &lt; 65%, correct.</t>
  </si>
  <si>
    <t>T affichée: 5,2°C
T mesurée: 7°C</t>
  </si>
  <si>
    <t>Absence du thermomètre à sonde. Utilisation du thermomètre de la réception.</t>
  </si>
  <si>
    <t>Absence du local poubelle.</t>
  </si>
  <si>
    <t>Veuillez aménager un espace pour le local poubelle.</t>
  </si>
  <si>
    <t>La pédale de la poubelle au niveau de la réception était rompue.</t>
  </si>
  <si>
    <t>Présence d'un carton de fromage carrée "LANDOR" contenant 12 sachets dont la DLC était dépassée depuis le 08/09/18 (voir photo).</t>
  </si>
  <si>
    <t>Présence d'un yaourt "Flan" dont la DLC était le 03/10/18. La date de retrait est de j-1 pour le rayon PLS.</t>
  </si>
  <si>
    <t>Assurer la séparation entre les produits alimentaires et les produits de nettoyage (voir photo).</t>
  </si>
  <si>
    <t>Présence d'une glace "PANAME" dont la DF, DLC, et N°Lot étaient absents.</t>
  </si>
  <si>
    <t>Présence de givre au niveau des congélateurs froides négatives des produits surgelés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</si>
  <si>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</si>
  <si>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</si>
  <si>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</si>
  <si>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Renforcer le rangement au niveau du meuble froid d'exposition des yaourts. Le stockage des produits se fait au niveau des linéaires.</t>
  </si>
  <si>
    <t>Taux de réalisation du plan d'action précédent</t>
  </si>
  <si>
    <t>Présence de produits de nettoyage « omo » et de la semoule renversés sur les étagères. Renforcer le nettoyage au niveau de la réserve (voir photo).</t>
  </si>
  <si>
    <t>Mettre un thermomètre à la disposition.</t>
  </si>
  <si>
    <t>Développement de moisissure au niveau des grilles d'aération du meuble des yaourts.</t>
  </si>
  <si>
    <t>Renforcer le contrôle régulier</t>
  </si>
  <si>
    <t>Présence de 2 mini salami "Mini Regaline" dont les DF, DLC, et N°Lot étaient illisibles.
Exposition d'un plateau d'œufs "El Mazraa" cassé.</t>
  </si>
  <si>
    <t>Absence de salle de pause.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</si>
</sst>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sz val="11"/>
      <color theme="0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3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14" fillId="0" borderId="3" xfId="0" applyFont="1" applyBorder="1" applyAlignment="1" applyProtection="1">
      <alignment wrapText="1"/>
      <protection locked="0"/>
    </xf>
    <xf numFmtId="0" fontId="14" fillId="2" borderId="1" xfId="0" applyFont="1" applyFill="1" applyBorder="1" applyAlignment="1" applyProtection="1">
      <alignment vertical="center" wrapText="1"/>
      <protection locked="0"/>
    </xf>
    <xf numFmtId="0" fontId="14" fillId="2" borderId="1" xfId="0" applyFont="1" applyFill="1" applyBorder="1" applyAlignment="1" applyProtection="1">
      <alignment wrapText="1"/>
      <protection locked="0"/>
    </xf>
    <xf numFmtId="0" fontId="7" fillId="2" borderId="1" xfId="0" applyFont="1" applyFill="1" applyBorder="1" applyAlignment="1" applyProtection="1">
      <alignment wrapText="1"/>
      <protection locked="0"/>
    </xf>
    <xf numFmtId="0" fontId="45" fillId="2" borderId="0" xfId="0" applyFont="1" applyFill="1"/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0.96666666666666667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5407520"/>
        <c:axId val="1115398816"/>
      </c:barChart>
      <c:catAx>
        <c:axId val="111540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5398816"/>
        <c:crosses val="autoZero"/>
        <c:auto val="1"/>
        <c:lblAlgn val="ctr"/>
        <c:lblOffset val="100"/>
        <c:noMultiLvlLbl val="0"/>
      </c:catAx>
      <c:valAx>
        <c:axId val="111539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540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241744"/>
        <c:axId val="1116249904"/>
      </c:barChart>
      <c:catAx>
        <c:axId val="111624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249904"/>
        <c:crosses val="autoZero"/>
        <c:auto val="1"/>
        <c:lblAlgn val="ctr"/>
        <c:lblOffset val="100"/>
        <c:noMultiLvlLbl val="0"/>
      </c:catAx>
      <c:valAx>
        <c:axId val="1116249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241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251536"/>
        <c:axId val="1116248816"/>
      </c:barChart>
      <c:catAx>
        <c:axId val="111625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248816"/>
        <c:crosses val="autoZero"/>
        <c:auto val="1"/>
        <c:lblAlgn val="ctr"/>
        <c:lblOffset val="100"/>
        <c:noMultiLvlLbl val="0"/>
      </c:catAx>
      <c:valAx>
        <c:axId val="111624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251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255888"/>
        <c:axId val="1116256976"/>
      </c:barChart>
      <c:catAx>
        <c:axId val="111625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256976"/>
        <c:crosses val="autoZero"/>
        <c:auto val="1"/>
        <c:lblAlgn val="ctr"/>
        <c:lblOffset val="100"/>
        <c:noMultiLvlLbl val="0"/>
      </c:catAx>
      <c:valAx>
        <c:axId val="1116256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255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246096"/>
        <c:axId val="1116246640"/>
      </c:barChart>
      <c:catAx>
        <c:axId val="111624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246640"/>
        <c:crosses val="autoZero"/>
        <c:auto val="1"/>
        <c:lblAlgn val="ctr"/>
        <c:lblOffset val="100"/>
        <c:noMultiLvlLbl val="0"/>
      </c:catAx>
      <c:valAx>
        <c:axId val="1116246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24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252624"/>
        <c:axId val="1116250448"/>
      </c:barChart>
      <c:catAx>
        <c:axId val="111625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250448"/>
        <c:crosses val="autoZero"/>
        <c:auto val="1"/>
        <c:lblAlgn val="ctr"/>
        <c:lblOffset val="100"/>
        <c:noMultiLvlLbl val="0"/>
      </c:catAx>
      <c:valAx>
        <c:axId val="1116250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25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0.984375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254256"/>
        <c:axId val="1117221920"/>
      </c:barChart>
      <c:catAx>
        <c:axId val="111625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7221920"/>
        <c:crosses val="autoZero"/>
        <c:auto val="1"/>
        <c:lblAlgn val="ctr"/>
        <c:lblOffset val="100"/>
        <c:noMultiLvlLbl val="0"/>
      </c:catAx>
      <c:valAx>
        <c:axId val="111722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25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0.80128205128205132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7226272"/>
        <c:axId val="1117225184"/>
      </c:barChart>
      <c:catAx>
        <c:axId val="111722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7225184"/>
        <c:crosses val="autoZero"/>
        <c:auto val="1"/>
        <c:lblAlgn val="ctr"/>
        <c:lblOffset val="100"/>
        <c:noMultiLvlLbl val="0"/>
      </c:catAx>
      <c:valAx>
        <c:axId val="1117225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722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0.95885416666666667</c:v>
                </c:pt>
                <c:pt idx="1">
                  <c:v>0.8712292609351433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117229536"/>
        <c:axId val="1117223552"/>
        <c:extLst xmlns:c16r2="http://schemas.microsoft.com/office/drawing/2015/06/chart"/>
      </c:barChart>
      <c:catAx>
        <c:axId val="1117229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7223552"/>
        <c:crosses val="autoZero"/>
        <c:auto val="1"/>
        <c:lblAlgn val="ctr"/>
        <c:lblOffset val="100"/>
        <c:noMultiLvlLbl val="0"/>
      </c:catAx>
      <c:valAx>
        <c:axId val="11172235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722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0.85119047619047616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17217568"/>
        <c:axId val="1117224096"/>
        <c:extLst xmlns:c16r2="http://schemas.microsoft.com/office/drawing/2015/06/chart"/>
      </c:barChart>
      <c:catAx>
        <c:axId val="111721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7224096"/>
        <c:crosses val="autoZero"/>
        <c:auto val="1"/>
        <c:lblAlgn val="ctr"/>
        <c:lblOffset val="100"/>
        <c:noMultiLvlLbl val="0"/>
      </c:catAx>
      <c:valAx>
        <c:axId val="1117224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721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5393920"/>
        <c:axId val="1115395008"/>
      </c:barChart>
      <c:catAx>
        <c:axId val="111539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5395008"/>
        <c:crosses val="autoZero"/>
        <c:auto val="1"/>
        <c:lblAlgn val="ctr"/>
        <c:lblOffset val="100"/>
        <c:noMultiLvlLbl val="0"/>
      </c:catAx>
      <c:valAx>
        <c:axId val="111539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539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5406432"/>
        <c:axId val="1115398272"/>
      </c:barChart>
      <c:catAx>
        <c:axId val="111540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5398272"/>
        <c:crosses val="autoZero"/>
        <c:auto val="1"/>
        <c:lblAlgn val="ctr"/>
        <c:lblOffset val="100"/>
        <c:noMultiLvlLbl val="0"/>
      </c:catAx>
      <c:valAx>
        <c:axId val="1115398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540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5405888"/>
        <c:axId val="1115399904"/>
      </c:barChart>
      <c:catAx>
        <c:axId val="111540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5399904"/>
        <c:crosses val="autoZero"/>
        <c:auto val="1"/>
        <c:lblAlgn val="ctr"/>
        <c:lblOffset val="100"/>
        <c:noMultiLvlLbl val="0"/>
      </c:catAx>
      <c:valAx>
        <c:axId val="1115399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5405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5401536"/>
        <c:axId val="1115395552"/>
      </c:barChart>
      <c:catAx>
        <c:axId val="111540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5395552"/>
        <c:crosses val="autoZero"/>
        <c:auto val="1"/>
        <c:lblAlgn val="ctr"/>
        <c:lblOffset val="100"/>
        <c:noMultiLvlLbl val="0"/>
      </c:catAx>
      <c:valAx>
        <c:axId val="1115395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5401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5404256"/>
        <c:axId val="1115400992"/>
      </c:barChart>
      <c:catAx>
        <c:axId val="111540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5400992"/>
        <c:crosses val="autoZero"/>
        <c:auto val="1"/>
        <c:lblAlgn val="ctr"/>
        <c:lblOffset val="100"/>
        <c:noMultiLvlLbl val="0"/>
      </c:catAx>
      <c:valAx>
        <c:axId val="111540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540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5400448"/>
        <c:axId val="1115402080"/>
      </c:barChart>
      <c:catAx>
        <c:axId val="111540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5402080"/>
        <c:crosses val="autoZero"/>
        <c:auto val="1"/>
        <c:lblAlgn val="ctr"/>
        <c:lblOffset val="100"/>
        <c:noMultiLvlLbl val="0"/>
      </c:catAx>
      <c:valAx>
        <c:axId val="1115402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540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0.82352941176470584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242832"/>
        <c:axId val="1116244464"/>
      </c:barChart>
      <c:catAx>
        <c:axId val="111624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244464"/>
        <c:crosses val="autoZero"/>
        <c:auto val="1"/>
        <c:lblAlgn val="ctr"/>
        <c:lblOffset val="100"/>
        <c:noMultiLvlLbl val="0"/>
      </c:catAx>
      <c:valAx>
        <c:axId val="1116244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24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0.90476190476190477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6250992"/>
        <c:axId val="1116256432"/>
      </c:barChart>
      <c:catAx>
        <c:axId val="111625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6256432"/>
        <c:crosses val="autoZero"/>
        <c:auto val="1"/>
        <c:lblAlgn val="ctr"/>
        <c:lblOffset val="100"/>
        <c:noMultiLvlLbl val="0"/>
      </c:catAx>
      <c:valAx>
        <c:axId val="1116256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6250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22" t="s">
        <v>407</v>
      </c>
      <c r="B18" s="322"/>
      <c r="C18" s="322"/>
      <c r="D18" s="323" t="s">
        <v>408</v>
      </c>
      <c r="E18" s="323"/>
      <c r="F18" s="323"/>
      <c r="G18" s="323"/>
      <c r="H18" s="323"/>
      <c r="I18" s="323"/>
      <c r="J18" s="323"/>
      <c r="K18" s="323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4" t="s">
        <v>324</v>
      </c>
      <c r="B21" s="324"/>
      <c r="C21" s="324"/>
      <c r="D21" s="324"/>
      <c r="E21" s="324"/>
      <c r="F21" s="324"/>
      <c r="G21" s="324"/>
      <c r="H21" s="324"/>
      <c r="I21" s="324"/>
      <c r="J21" s="324"/>
      <c r="K21" s="324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8" t="s">
        <v>326</v>
      </c>
      <c r="C23" s="318"/>
      <c r="D23" s="61"/>
      <c r="E23" s="61"/>
      <c r="F23" s="61"/>
      <c r="G23" s="61"/>
      <c r="H23" s="61"/>
      <c r="I23" s="61"/>
      <c r="J23" s="60" t="str">
        <f>D18</f>
        <v>Borj Louzir</v>
      </c>
    </row>
    <row r="24" spans="1:11" ht="33" customHeight="1" x14ac:dyDescent="0.25">
      <c r="A24" s="242" t="s">
        <v>327</v>
      </c>
      <c r="B24" s="317">
        <f>AVERAGE('A1 Exploitation'!D549,'A1 Technique'!D199)</f>
        <v>0.95885416666666667</v>
      </c>
      <c r="C24" s="317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7">
        <f>AVERAGE('A2 Exploitation'!D549,'A2 Technique'!D199)</f>
        <v>0.8712292609351433</v>
      </c>
      <c r="C25" s="317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7">
        <f>AVERAGE('A3 Exploitation'!D549,'A3 Technique'!D199)</f>
        <v>0</v>
      </c>
      <c r="C26" s="317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7">
        <f>AVERAGE('A4 Exploitation'!D549,'A4 Technique'!D199)</f>
        <v>0</v>
      </c>
      <c r="C27" s="317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7"/>
      <c r="C28" s="317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7"/>
      <c r="C29" s="317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8" t="s">
        <v>333</v>
      </c>
      <c r="C33" s="318"/>
      <c r="D33" s="61"/>
      <c r="E33" s="61"/>
      <c r="F33" s="61"/>
      <c r="G33" s="61"/>
      <c r="H33" s="61"/>
      <c r="I33" s="61"/>
      <c r="J33" s="60" t="str">
        <f>D18</f>
        <v>Borj Louzir</v>
      </c>
    </row>
    <row r="34" spans="1:10" ht="33" customHeight="1" x14ac:dyDescent="0.25">
      <c r="A34" s="242" t="s">
        <v>327</v>
      </c>
      <c r="B34" s="317">
        <f>'A1 Exploitation'!D549</f>
        <v>0.93333333333333335</v>
      </c>
      <c r="C34" s="317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7">
        <f>'A2 Exploitation'!D549</f>
        <v>0.80128205128205132</v>
      </c>
      <c r="C35" s="317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7">
        <f>'A3 Exploitation'!D549</f>
        <v>0</v>
      </c>
      <c r="C36" s="317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7">
        <f>'A4 Exploitation'!D549</f>
        <v>0</v>
      </c>
      <c r="C37" s="317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7"/>
      <c r="C38" s="317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7"/>
      <c r="C39" s="317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21" t="s">
        <v>334</v>
      </c>
      <c r="C42" s="321"/>
      <c r="D42" s="61"/>
      <c r="E42" s="61"/>
      <c r="F42" s="61"/>
      <c r="G42" s="61"/>
      <c r="H42" s="61"/>
      <c r="I42" s="61"/>
      <c r="J42" s="60" t="str">
        <f>D18</f>
        <v>Borj Louzir</v>
      </c>
    </row>
    <row r="43" spans="1:10" ht="33" customHeight="1" x14ac:dyDescent="0.25">
      <c r="A43" s="242" t="s">
        <v>327</v>
      </c>
      <c r="B43" s="317">
        <f>AVERAGE('A1 Exploitation'!D547, 'A1 Technique'!D197)</f>
        <v>1</v>
      </c>
      <c r="C43" s="317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7">
        <f>AVERAGE('A2 Exploitation'!D547, 'A2 Technique'!D197)</f>
        <v>0.85119047619047616</v>
      </c>
      <c r="C44" s="317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7" t="e">
        <f>AVERAGE('A3 Exploitation'!D547, 'A3 Technique'!D197)</f>
        <v>#DIV/0!</v>
      </c>
      <c r="C45" s="317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7" t="e">
        <f>AVERAGE('A4 Exploitation'!D547, 'A4 Technique'!D197)</f>
        <v>#DIV/0!</v>
      </c>
      <c r="C46" s="317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7"/>
      <c r="C47" s="317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7"/>
      <c r="C48" s="317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8" t="s">
        <v>335</v>
      </c>
      <c r="C51" s="318"/>
      <c r="D51" s="61"/>
      <c r="E51" s="61"/>
      <c r="F51" s="61"/>
      <c r="G51" s="61"/>
      <c r="H51" s="61"/>
      <c r="I51" s="61"/>
      <c r="J51" s="60" t="str">
        <f>D18</f>
        <v>Borj Louzir</v>
      </c>
    </row>
    <row r="52" spans="1:10" ht="33" customHeight="1" x14ac:dyDescent="0.25">
      <c r="A52" s="242" t="s">
        <v>327</v>
      </c>
      <c r="B52" s="320">
        <f>'A1 Exploitation'!D46</f>
        <v>0.93333333333333335</v>
      </c>
      <c r="C52" s="320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0">
        <f>'A2 Exploitation'!D46</f>
        <v>0.96666666666666667</v>
      </c>
      <c r="C53" s="320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0">
        <f>'A3 Exploitation'!D46</f>
        <v>0</v>
      </c>
      <c r="C54" s="320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0">
        <f>'A4 Exploitation'!D46</f>
        <v>0</v>
      </c>
      <c r="C55" s="320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0"/>
      <c r="C56" s="320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0"/>
      <c r="C57" s="320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8" t="s">
        <v>336</v>
      </c>
      <c r="C60" s="318"/>
      <c r="D60" s="61"/>
      <c r="E60" s="61"/>
      <c r="F60" s="61"/>
      <c r="G60" s="61"/>
      <c r="H60" s="61"/>
      <c r="I60" s="61"/>
      <c r="J60" s="60" t="str">
        <f>D18</f>
        <v>Borj Louzir</v>
      </c>
    </row>
    <row r="61" spans="1:10" ht="33" customHeight="1" x14ac:dyDescent="0.25">
      <c r="A61" s="242" t="s">
        <v>327</v>
      </c>
      <c r="B61" s="317" t="e">
        <f>'A1 Exploitation'!D103</f>
        <v>#DIV/0!</v>
      </c>
      <c r="C61" s="317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7" t="e">
        <f>'A2 Exploitation'!D103</f>
        <v>#DIV/0!</v>
      </c>
      <c r="C62" s="317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7">
        <f>'A3 Exploitation'!D103</f>
        <v>0</v>
      </c>
      <c r="C63" s="317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7">
        <f>'A4 Exploitation'!D103</f>
        <v>0</v>
      </c>
      <c r="C64" s="317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7" t="e">
        <f>#REF!</f>
        <v>#REF!</v>
      </c>
      <c r="C65" s="317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7" t="e">
        <f>#REF!</f>
        <v>#REF!</v>
      </c>
      <c r="C66" s="317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8" t="s">
        <v>337</v>
      </c>
      <c r="C69" s="318"/>
      <c r="D69" s="61"/>
      <c r="E69" s="61"/>
      <c r="F69" s="61"/>
      <c r="G69" s="61"/>
      <c r="H69" s="61"/>
      <c r="I69" s="61"/>
      <c r="J69" s="60" t="str">
        <f>D18</f>
        <v>Borj Louzir</v>
      </c>
    </row>
    <row r="70" spans="1:10" ht="33" customHeight="1" x14ac:dyDescent="0.25">
      <c r="A70" s="242" t="s">
        <v>327</v>
      </c>
      <c r="B70" s="317" t="e">
        <f>'A1 Exploitation'!D158</f>
        <v>#DIV/0!</v>
      </c>
      <c r="C70" s="317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7" t="e">
        <f>'A2 Exploitation'!D158</f>
        <v>#DIV/0!</v>
      </c>
      <c r="C71" s="317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7">
        <f>'A3 Exploitation'!D158</f>
        <v>0</v>
      </c>
      <c r="C72" s="317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7">
        <f>'A4 Exploitation'!D158</f>
        <v>0</v>
      </c>
      <c r="C73" s="317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7"/>
      <c r="C74" s="317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7"/>
      <c r="C75" s="317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8" t="s">
        <v>338</v>
      </c>
      <c r="C78" s="318"/>
      <c r="D78" s="61"/>
      <c r="E78" s="61"/>
      <c r="F78" s="61"/>
      <c r="G78" s="61"/>
      <c r="H78" s="61"/>
      <c r="I78" s="61"/>
      <c r="J78" s="60" t="str">
        <f>D18</f>
        <v>Borj Louzir</v>
      </c>
    </row>
    <row r="79" spans="1:10" ht="33" customHeight="1" x14ac:dyDescent="0.25">
      <c r="A79" s="242" t="s">
        <v>327</v>
      </c>
      <c r="B79" s="317" t="e">
        <f>'A1 Exploitation'!D205</f>
        <v>#DIV/0!</v>
      </c>
      <c r="C79" s="317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7" t="e">
        <f>'A2 Exploitation'!D205</f>
        <v>#DIV/0!</v>
      </c>
      <c r="C80" s="317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7">
        <f>'A3 Exploitation'!D205</f>
        <v>0</v>
      </c>
      <c r="C81" s="317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7">
        <f>'A4 Exploitation'!D205</f>
        <v>0</v>
      </c>
      <c r="C82" s="317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7"/>
      <c r="C83" s="317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7"/>
      <c r="C84" s="317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8" t="s">
        <v>339</v>
      </c>
      <c r="C87" s="318"/>
      <c r="D87" s="61"/>
      <c r="E87" s="61"/>
      <c r="F87" s="61"/>
      <c r="G87" s="61"/>
      <c r="H87" s="61"/>
      <c r="I87" s="61"/>
      <c r="J87" s="60" t="str">
        <f>D18</f>
        <v>Borj Louzir</v>
      </c>
    </row>
    <row r="88" spans="1:10" ht="33" customHeight="1" x14ac:dyDescent="0.25">
      <c r="A88" s="242" t="s">
        <v>327</v>
      </c>
      <c r="B88" s="317" t="e">
        <f>'A1 Exploitation'!D266</f>
        <v>#DIV/0!</v>
      </c>
      <c r="C88" s="317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7" t="e">
        <f>'A2 Exploitation'!D266</f>
        <v>#DIV/0!</v>
      </c>
      <c r="C89" s="317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7">
        <f>'A3 Exploitation'!D266</f>
        <v>0</v>
      </c>
      <c r="C90" s="317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7">
        <f>'A4 Exploitation'!D266</f>
        <v>0</v>
      </c>
      <c r="C91" s="317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7"/>
      <c r="C92" s="317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7"/>
      <c r="C93" s="317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8" t="s">
        <v>340</v>
      </c>
      <c r="C96" s="318"/>
      <c r="D96" s="61"/>
      <c r="E96" s="61"/>
      <c r="F96" s="61"/>
      <c r="G96" s="61"/>
      <c r="H96" s="61"/>
      <c r="I96" s="61"/>
      <c r="J96" s="60" t="str">
        <f>D18</f>
        <v>Borj Louzir</v>
      </c>
    </row>
    <row r="97" spans="1:10" ht="33" customHeight="1" x14ac:dyDescent="0.25">
      <c r="A97" s="242" t="s">
        <v>327</v>
      </c>
      <c r="B97" s="317" t="e">
        <f>'A1 Exploitation'!D318</f>
        <v>#DIV/0!</v>
      </c>
      <c r="C97" s="317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7" t="e">
        <f>'A2 Exploitation'!D318</f>
        <v>#DIV/0!</v>
      </c>
      <c r="C98" s="317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7">
        <f>'A3 Exploitation'!D318</f>
        <v>0</v>
      </c>
      <c r="C99" s="317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7">
        <f>'A4 Exploitation'!D318</f>
        <v>0</v>
      </c>
      <c r="C100" s="317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7"/>
      <c r="C101" s="317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7"/>
      <c r="C102" s="317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8" t="s">
        <v>341</v>
      </c>
      <c r="C105" s="318"/>
      <c r="D105" s="61"/>
      <c r="E105" s="61"/>
      <c r="F105" s="61"/>
      <c r="G105" s="61"/>
      <c r="H105" s="61"/>
      <c r="I105" s="61"/>
      <c r="J105" s="60" t="str">
        <f>D18</f>
        <v>Borj Louzir</v>
      </c>
    </row>
    <row r="106" spans="1:10" ht="33" customHeight="1" x14ac:dyDescent="0.25">
      <c r="A106" s="242" t="s">
        <v>327</v>
      </c>
      <c r="B106" s="317" t="e">
        <f>'A1 Exploitation'!D358</f>
        <v>#DIV/0!</v>
      </c>
      <c r="C106" s="317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7">
        <f>'A2 Exploitation'!D358</f>
        <v>1</v>
      </c>
      <c r="C107" s="317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7">
        <f>'A3 Exploitation'!D358</f>
        <v>0</v>
      </c>
      <c r="C108" s="317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7">
        <f>'A4 Exploitation'!D358</f>
        <v>0</v>
      </c>
      <c r="C109" s="317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7"/>
      <c r="C110" s="317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7"/>
      <c r="C111" s="317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8" t="s">
        <v>342</v>
      </c>
      <c r="C114" s="318"/>
      <c r="D114" s="61"/>
      <c r="E114" s="61"/>
      <c r="F114" s="61"/>
      <c r="G114" s="61"/>
      <c r="H114" s="61"/>
      <c r="I114" s="61"/>
      <c r="J114" s="60" t="str">
        <f>D18</f>
        <v>Borj Louzir</v>
      </c>
    </row>
    <row r="115" spans="1:10" ht="33" customHeight="1" x14ac:dyDescent="0.25">
      <c r="A115" s="242" t="s">
        <v>327</v>
      </c>
      <c r="B115" s="317">
        <f>'A1 Exploitation'!D391</f>
        <v>0.91176470588235292</v>
      </c>
      <c r="C115" s="317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7">
        <f>'A2 Exploitation'!D391</f>
        <v>0.82352941176470584</v>
      </c>
      <c r="C116" s="317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7">
        <f>'A3 Exploitation'!D391</f>
        <v>0</v>
      </c>
      <c r="C117" s="317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7">
        <f>'A4 Exploitation'!D391</f>
        <v>0</v>
      </c>
      <c r="C118" s="317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7"/>
      <c r="C119" s="317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7"/>
      <c r="C120" s="317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8" t="s">
        <v>343</v>
      </c>
      <c r="C123" s="318"/>
      <c r="D123" s="61"/>
      <c r="E123" s="61"/>
      <c r="F123" s="61"/>
      <c r="G123" s="61"/>
      <c r="H123" s="61"/>
      <c r="I123" s="61"/>
      <c r="J123" s="60" t="str">
        <f>D18</f>
        <v>Borj Louzir</v>
      </c>
    </row>
    <row r="124" spans="1:10" ht="33" customHeight="1" x14ac:dyDescent="0.25">
      <c r="A124" s="242" t="s">
        <v>327</v>
      </c>
      <c r="B124" s="317">
        <f>'A1 Exploitation'!D444</f>
        <v>0.90476190476190477</v>
      </c>
      <c r="C124" s="317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7">
        <f>'A2 Exploitation'!D444</f>
        <v>0.5</v>
      </c>
      <c r="C125" s="317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7">
        <f>'A3 Exploitation'!D444</f>
        <v>0</v>
      </c>
      <c r="C126" s="317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7">
        <f>'A4 Exploitation'!D444</f>
        <v>0</v>
      </c>
      <c r="C127" s="317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7"/>
      <c r="C128" s="317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7"/>
      <c r="C129" s="317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8" t="s">
        <v>344</v>
      </c>
      <c r="C132" s="318"/>
      <c r="D132" s="61"/>
      <c r="E132" s="61"/>
      <c r="F132" s="61"/>
      <c r="G132" s="61"/>
      <c r="H132" s="61"/>
      <c r="I132" s="61"/>
      <c r="J132" s="60" t="str">
        <f>D18</f>
        <v>Borj Louzir</v>
      </c>
    </row>
    <row r="133" spans="1:10" ht="33" customHeight="1" x14ac:dyDescent="0.25">
      <c r="A133" s="242" t="s">
        <v>327</v>
      </c>
      <c r="B133" s="317" t="e">
        <f>'A1 Exploitation'!D481</f>
        <v>#DIV/0!</v>
      </c>
      <c r="C133" s="317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7" t="e">
        <f>'A2 Exploitation'!D481</f>
        <v>#DIV/0!</v>
      </c>
      <c r="C134" s="317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7">
        <f>'A3 Exploitation'!D481</f>
        <v>0</v>
      </c>
      <c r="C135" s="317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7">
        <f>'A4 Exploitation'!D481</f>
        <v>0</v>
      </c>
      <c r="C136" s="317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7"/>
      <c r="C137" s="317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7"/>
      <c r="C138" s="317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8" t="s">
        <v>345</v>
      </c>
      <c r="C141" s="318"/>
      <c r="D141" s="61"/>
      <c r="E141" s="61"/>
      <c r="F141" s="61"/>
      <c r="G141" s="61"/>
      <c r="H141" s="61"/>
      <c r="I141" s="61"/>
      <c r="J141" s="60" t="str">
        <f>D18</f>
        <v>Borj Louzir</v>
      </c>
    </row>
    <row r="142" spans="1:10" ht="33" customHeight="1" x14ac:dyDescent="0.25">
      <c r="A142" s="242" t="s">
        <v>327</v>
      </c>
      <c r="B142" s="317">
        <f>'A1 Exploitation'!D503</f>
        <v>0.91666666666666663</v>
      </c>
      <c r="C142" s="317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7">
        <f>'A2 Exploitation'!D503</f>
        <v>0.9</v>
      </c>
      <c r="C143" s="317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7">
        <f>'A3 Exploitation'!D503</f>
        <v>0</v>
      </c>
      <c r="C144" s="317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7">
        <f>'A4 Exploitation'!D503</f>
        <v>0</v>
      </c>
      <c r="C145" s="317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7"/>
      <c r="C146" s="317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7"/>
      <c r="C147" s="317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8" t="s">
        <v>346</v>
      </c>
      <c r="C150" s="318"/>
      <c r="D150" s="61"/>
      <c r="E150" s="61"/>
      <c r="F150" s="61"/>
      <c r="G150" s="61"/>
      <c r="H150" s="61"/>
      <c r="I150" s="61"/>
      <c r="J150" s="60" t="str">
        <f>D18</f>
        <v>Borj Louzir</v>
      </c>
    </row>
    <row r="151" spans="1:10" ht="33" customHeight="1" x14ac:dyDescent="0.25">
      <c r="A151" s="242" t="s">
        <v>327</v>
      </c>
      <c r="B151" s="317">
        <f>'A1 Exploitation'!D514</f>
        <v>1</v>
      </c>
      <c r="C151" s="317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7">
        <f>'A2 Exploitation'!D514</f>
        <v>1</v>
      </c>
      <c r="C152" s="317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7">
        <f>'A3 Exploitation'!D514</f>
        <v>0</v>
      </c>
      <c r="C153" s="317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7">
        <f>'A4 Exploitation'!D514</f>
        <v>0</v>
      </c>
      <c r="C154" s="317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7"/>
      <c r="C155" s="317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7"/>
      <c r="C156" s="317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9"/>
      <c r="C159" s="319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8" t="s">
        <v>347</v>
      </c>
      <c r="C160" s="318"/>
      <c r="D160" s="61"/>
      <c r="E160" s="61"/>
      <c r="F160" s="61"/>
      <c r="G160" s="61"/>
      <c r="H160" s="61"/>
      <c r="I160" s="61"/>
      <c r="J160" s="60" t="str">
        <f>D18</f>
        <v>Borj Louzir</v>
      </c>
    </row>
    <row r="161" spans="1:10" ht="33" customHeight="1" x14ac:dyDescent="0.25">
      <c r="A161" s="242" t="s">
        <v>327</v>
      </c>
      <c r="B161" s="317">
        <f>'A1 Exploitation'!D534</f>
        <v>1</v>
      </c>
      <c r="C161" s="317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7">
        <f>'A2 Exploitation'!D534</f>
        <v>1</v>
      </c>
      <c r="C162" s="317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7">
        <f>'A3 Exploitation'!D534</f>
        <v>0</v>
      </c>
      <c r="C163" s="317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7">
        <f>'A4 Exploitation'!D534</f>
        <v>0</v>
      </c>
      <c r="C164" s="317"/>
    </row>
    <row r="165" spans="1:10" ht="33" customHeight="1" x14ac:dyDescent="0.25">
      <c r="A165" s="241" t="s">
        <v>331</v>
      </c>
      <c r="B165" s="317"/>
      <c r="C165" s="317"/>
    </row>
    <row r="166" spans="1:10" ht="18" x14ac:dyDescent="0.25">
      <c r="A166" s="241" t="s">
        <v>332</v>
      </c>
      <c r="B166" s="317"/>
      <c r="C166" s="317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8" t="s">
        <v>348</v>
      </c>
      <c r="C169" s="318"/>
      <c r="J169" s="60" t="str">
        <f>D18</f>
        <v>Borj Louzir</v>
      </c>
    </row>
    <row r="170" spans="1:10" ht="33" customHeight="1" x14ac:dyDescent="0.25">
      <c r="A170" s="242" t="s">
        <v>327</v>
      </c>
      <c r="B170" s="317">
        <f>'A1 Exploitation'!D545</f>
        <v>1</v>
      </c>
      <c r="C170" s="317"/>
    </row>
    <row r="171" spans="1:10" ht="33" customHeight="1" x14ac:dyDescent="0.25">
      <c r="A171" s="241" t="s">
        <v>328</v>
      </c>
      <c r="B171" s="317">
        <f>'A2 Exploitation'!D545</f>
        <v>1</v>
      </c>
      <c r="C171" s="317"/>
    </row>
    <row r="172" spans="1:10" ht="33" customHeight="1" x14ac:dyDescent="0.25">
      <c r="A172" s="242" t="s">
        <v>329</v>
      </c>
      <c r="B172" s="317">
        <f>'A3 Exploitation'!D545</f>
        <v>0</v>
      </c>
      <c r="C172" s="317"/>
    </row>
    <row r="173" spans="1:10" ht="33" customHeight="1" x14ac:dyDescent="0.25">
      <c r="A173" s="242" t="s">
        <v>330</v>
      </c>
      <c r="B173" s="317">
        <f>'A4 Exploitation'!D545</f>
        <v>0</v>
      </c>
      <c r="C173" s="317"/>
    </row>
    <row r="174" spans="1:10" ht="33" customHeight="1" x14ac:dyDescent="0.25">
      <c r="A174" s="241" t="s">
        <v>331</v>
      </c>
      <c r="B174" s="317"/>
      <c r="C174" s="317"/>
    </row>
    <row r="175" spans="1:10" ht="18" x14ac:dyDescent="0.25">
      <c r="A175" s="241" t="s">
        <v>332</v>
      </c>
      <c r="B175" s="317"/>
      <c r="C175" s="317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8" t="s">
        <v>349</v>
      </c>
      <c r="C178" s="318"/>
      <c r="J178" s="60" t="str">
        <f>D18</f>
        <v>Borj Louzir</v>
      </c>
    </row>
    <row r="179" spans="1:10" ht="33" customHeight="1" x14ac:dyDescent="0.25">
      <c r="A179" s="242" t="s">
        <v>327</v>
      </c>
      <c r="B179" s="317">
        <f>'A1 Technique'!D199</f>
        <v>0.984375</v>
      </c>
      <c r="C179" s="317"/>
    </row>
    <row r="180" spans="1:10" ht="33" customHeight="1" x14ac:dyDescent="0.25">
      <c r="A180" s="241" t="s">
        <v>328</v>
      </c>
      <c r="B180" s="317">
        <f>'A2 Technique'!D199</f>
        <v>0.94117647058823528</v>
      </c>
      <c r="C180" s="317"/>
    </row>
    <row r="181" spans="1:10" ht="33" customHeight="1" x14ac:dyDescent="0.25">
      <c r="A181" s="242" t="s">
        <v>329</v>
      </c>
      <c r="B181" s="317">
        <f>'A3 Technique'!D199</f>
        <v>0</v>
      </c>
      <c r="C181" s="317"/>
    </row>
    <row r="182" spans="1:10" ht="33" customHeight="1" x14ac:dyDescent="0.25">
      <c r="A182" s="242" t="s">
        <v>330</v>
      </c>
      <c r="B182" s="317">
        <f>'A4 Technique'!D199</f>
        <v>0</v>
      </c>
      <c r="C182" s="317"/>
    </row>
    <row r="183" spans="1:10" ht="33" customHeight="1" x14ac:dyDescent="0.25">
      <c r="A183" s="241" t="s">
        <v>331</v>
      </c>
      <c r="B183" s="317"/>
      <c r="C183" s="317"/>
    </row>
    <row r="184" spans="1:10" ht="18" x14ac:dyDescent="0.25">
      <c r="A184" s="241" t="s">
        <v>332</v>
      </c>
      <c r="B184" s="317"/>
      <c r="C184" s="31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84" zoomScale="80" zoomScaleSheetLayoutView="80" workbookViewId="0">
      <selection activeCell="F541" sqref="F541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4"/>
      <c r="E1" s="344"/>
      <c r="F1" s="344"/>
      <c r="G1" s="344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5" t="s">
        <v>179</v>
      </c>
      <c r="B7" s="345"/>
      <c r="C7" s="345"/>
      <c r="D7" s="345"/>
      <c r="E7" s="345"/>
      <c r="F7" s="345"/>
      <c r="G7" s="104"/>
    </row>
    <row r="8" spans="1:7" ht="29.25" x14ac:dyDescent="0.45">
      <c r="A8" s="346" t="str">
        <f>'Page de garde'!D18</f>
        <v>Borj Louzir</v>
      </c>
      <c r="B8" s="346"/>
      <c r="C8" s="346"/>
      <c r="D8" s="346"/>
      <c r="E8" s="346"/>
      <c r="F8" s="346"/>
      <c r="G8" s="104"/>
    </row>
    <row r="9" spans="1:7" ht="24" x14ac:dyDescent="0.45">
      <c r="A9" s="245" t="s">
        <v>42</v>
      </c>
      <c r="B9" s="347" t="s">
        <v>409</v>
      </c>
      <c r="C9" s="347"/>
      <c r="D9" s="347"/>
      <c r="E9" s="347"/>
      <c r="F9" s="347"/>
      <c r="G9" s="104"/>
    </row>
    <row r="10" spans="1:7" ht="24" x14ac:dyDescent="0.45">
      <c r="A10" s="246" t="s">
        <v>44</v>
      </c>
      <c r="B10" s="348" t="s">
        <v>410</v>
      </c>
      <c r="C10" s="348"/>
      <c r="D10" s="348"/>
      <c r="E10" s="348"/>
      <c r="F10" s="348"/>
      <c r="G10" s="104"/>
    </row>
    <row r="11" spans="1:7" ht="24" x14ac:dyDescent="0.45">
      <c r="A11" s="245" t="s">
        <v>43</v>
      </c>
      <c r="B11" s="343">
        <v>43200</v>
      </c>
      <c r="C11" s="343"/>
      <c r="D11" s="343"/>
      <c r="E11" s="343"/>
      <c r="F11" s="343"/>
      <c r="G11" s="104"/>
    </row>
    <row r="12" spans="1:7" ht="24" x14ac:dyDescent="0.45">
      <c r="A12" s="245" t="s">
        <v>239</v>
      </c>
      <c r="B12" s="341">
        <f>D549</f>
        <v>0.93333333333333335</v>
      </c>
      <c r="C12" s="341"/>
      <c r="D12" s="341"/>
      <c r="E12" s="341"/>
      <c r="F12" s="341"/>
      <c r="G12" s="104"/>
    </row>
    <row r="13" spans="1:7" ht="22.5" x14ac:dyDescent="0.45">
      <c r="D13" s="342"/>
      <c r="E13" s="342"/>
      <c r="F13" s="342"/>
      <c r="G13" s="342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43200</v>
      </c>
      <c r="B16" s="143"/>
      <c r="C16" s="143"/>
      <c r="D16" s="143"/>
      <c r="E16" s="143"/>
      <c r="F16" s="156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357</v>
      </c>
    </row>
    <row r="18" spans="1:8" ht="16.5" customHeight="1" x14ac:dyDescent="0.3">
      <c r="A18" s="325"/>
      <c r="B18" s="247" t="s">
        <v>34</v>
      </c>
      <c r="C18" s="247" t="s">
        <v>33</v>
      </c>
      <c r="D18" s="326"/>
      <c r="E18" s="327"/>
      <c r="F18" s="327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33.75" x14ac:dyDescent="0.35">
      <c r="A30" s="169" t="s">
        <v>169</v>
      </c>
      <c r="B30" s="109">
        <v>2</v>
      </c>
      <c r="C30" s="112" t="str">
        <f>IF(B30=0, -5, "0")</f>
        <v>0</v>
      </c>
      <c r="D30" s="74" t="s">
        <v>411</v>
      </c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5" t="s">
        <v>378</v>
      </c>
      <c r="B38" s="336"/>
      <c r="C38" s="336"/>
      <c r="D38" s="336"/>
      <c r="E38" s="336"/>
      <c r="F38" s="337"/>
    </row>
    <row r="39" spans="1:7" ht="30.75" customHeight="1" x14ac:dyDescent="0.3">
      <c r="A39" s="4" t="s">
        <v>360</v>
      </c>
      <c r="B39" s="109">
        <v>1</v>
      </c>
      <c r="C39" s="109"/>
      <c r="D39" s="74" t="s">
        <v>412</v>
      </c>
      <c r="E39" s="73"/>
      <c r="F39" s="158" t="s">
        <v>355</v>
      </c>
    </row>
    <row r="40" spans="1:7" ht="30.75" customHeight="1" x14ac:dyDescent="0.3">
      <c r="A40" s="53" t="s">
        <v>380</v>
      </c>
      <c r="B40" s="109">
        <v>1</v>
      </c>
      <c r="C40" s="109"/>
      <c r="D40" s="74" t="s">
        <v>413</v>
      </c>
      <c r="E40" s="73"/>
      <c r="F40" s="158" t="s">
        <v>356</v>
      </c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22</v>
      </c>
    </row>
    <row r="43" spans="1:7" x14ac:dyDescent="0.3">
      <c r="A43" s="248" t="s">
        <v>35</v>
      </c>
      <c r="B43" s="249"/>
      <c r="C43" s="250"/>
      <c r="D43" s="251">
        <f>D42/(COUNT(B29:C37,B39:C41)*2)</f>
        <v>0.91666666666666663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28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0.93333333333333335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43200</v>
      </c>
      <c r="B49" s="103"/>
      <c r="C49" s="111"/>
      <c r="D49" s="103"/>
    </row>
    <row r="50" spans="1:7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359</v>
      </c>
      <c r="G50" s="106"/>
    </row>
    <row r="51" spans="1:7" x14ac:dyDescent="0.3">
      <c r="A51" s="325"/>
      <c r="B51" s="247" t="s">
        <v>34</v>
      </c>
      <c r="C51" s="247" t="s">
        <v>33</v>
      </c>
      <c r="D51" s="326"/>
      <c r="E51" s="327"/>
      <c r="F51" s="327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5" t="s">
        <v>378</v>
      </c>
      <c r="B94" s="336"/>
      <c r="C94" s="336"/>
      <c r="D94" s="336"/>
      <c r="E94" s="336"/>
      <c r="F94" s="337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43200</v>
      </c>
      <c r="B106" s="103"/>
      <c r="C106" s="111"/>
      <c r="D106" s="103"/>
    </row>
    <row r="107" spans="1:7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359</v>
      </c>
    </row>
    <row r="108" spans="1:7" x14ac:dyDescent="0.3">
      <c r="A108" s="325"/>
      <c r="B108" s="247" t="s">
        <v>34</v>
      </c>
      <c r="C108" s="247" t="s">
        <v>33</v>
      </c>
      <c r="D108" s="326"/>
      <c r="E108" s="327"/>
      <c r="F108" s="327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8" t="s">
        <v>378</v>
      </c>
      <c r="B148" s="339"/>
      <c r="C148" s="339"/>
      <c r="D148" s="340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43200</v>
      </c>
      <c r="B161" s="103"/>
      <c r="C161" s="111"/>
      <c r="D161" s="106"/>
    </row>
    <row r="162" spans="1:7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359</v>
      </c>
      <c r="G162" s="106"/>
    </row>
    <row r="163" spans="1:7" x14ac:dyDescent="0.3">
      <c r="A163" s="325"/>
      <c r="B163" s="247" t="s">
        <v>34</v>
      </c>
      <c r="C163" s="247" t="s">
        <v>33</v>
      </c>
      <c r="D163" s="326"/>
      <c r="E163" s="327"/>
      <c r="F163" s="327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1" t="s">
        <v>378</v>
      </c>
      <c r="B195" s="331"/>
      <c r="C195" s="331"/>
      <c r="D195" s="331"/>
      <c r="E195" s="331"/>
      <c r="F195" s="331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43200</v>
      </c>
      <c r="B208" s="103"/>
      <c r="C208" s="111"/>
      <c r="D208" s="103"/>
    </row>
    <row r="209" spans="1:7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359</v>
      </c>
      <c r="G209" s="106"/>
    </row>
    <row r="210" spans="1:7" x14ac:dyDescent="0.3">
      <c r="A210" s="325"/>
      <c r="B210" s="247" t="s">
        <v>34</v>
      </c>
      <c r="C210" s="247" t="s">
        <v>33</v>
      </c>
      <c r="D210" s="326"/>
      <c r="E210" s="327"/>
      <c r="F210" s="327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1" t="s">
        <v>378</v>
      </c>
      <c r="B256" s="331"/>
      <c r="C256" s="331"/>
      <c r="D256" s="331"/>
      <c r="E256" s="331"/>
      <c r="F256" s="331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43200</v>
      </c>
      <c r="B269" s="103"/>
      <c r="C269" s="111"/>
      <c r="D269" s="103"/>
      <c r="F269" s="160"/>
      <c r="G269" s="168"/>
    </row>
    <row r="270" spans="1:7" s="13" customForma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359</v>
      </c>
      <c r="G270" s="168"/>
    </row>
    <row r="271" spans="1:7" s="13" customFormat="1" x14ac:dyDescent="0.3">
      <c r="A271" s="325"/>
      <c r="B271" s="247" t="s">
        <v>34</v>
      </c>
      <c r="C271" s="247" t="s">
        <v>33</v>
      </c>
      <c r="D271" s="326"/>
      <c r="E271" s="327"/>
      <c r="F271" s="327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2" t="s">
        <v>395</v>
      </c>
      <c r="B308" s="333"/>
      <c r="C308" s="333"/>
      <c r="D308" s="333"/>
      <c r="E308" s="333"/>
      <c r="F308" s="334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43200</v>
      </c>
      <c r="B321" s="103"/>
      <c r="C321" s="111"/>
      <c r="D321" s="106"/>
    </row>
    <row r="322" spans="1:7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359</v>
      </c>
      <c r="G322" s="106"/>
    </row>
    <row r="323" spans="1:7" x14ac:dyDescent="0.3">
      <c r="A323" s="325"/>
      <c r="B323" s="247" t="s">
        <v>34</v>
      </c>
      <c r="C323" s="247" t="s">
        <v>33</v>
      </c>
      <c r="D323" s="326"/>
      <c r="E323" s="327"/>
      <c r="F323" s="327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2" t="s">
        <v>378</v>
      </c>
      <c r="B349" s="333"/>
      <c r="C349" s="333"/>
      <c r="D349" s="333"/>
      <c r="E349" s="333"/>
      <c r="F349" s="333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 t="s">
        <v>32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43200</v>
      </c>
      <c r="B361" s="103"/>
      <c r="C361" s="111"/>
      <c r="D361" s="103"/>
    </row>
    <row r="362" spans="1:7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359</v>
      </c>
      <c r="G362" s="106"/>
    </row>
    <row r="363" spans="1:7" x14ac:dyDescent="0.3">
      <c r="A363" s="325"/>
      <c r="B363" s="247" t="s">
        <v>34</v>
      </c>
      <c r="C363" s="247" t="s">
        <v>33</v>
      </c>
      <c r="D363" s="326"/>
      <c r="E363" s="327"/>
      <c r="F363" s="327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49.5" x14ac:dyDescent="0.3">
      <c r="A377" s="53" t="s">
        <v>100</v>
      </c>
      <c r="B377" s="109">
        <v>1</v>
      </c>
      <c r="C377" s="109"/>
      <c r="D377" s="74" t="s">
        <v>414</v>
      </c>
      <c r="E377" s="73"/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1" t="s">
        <v>378</v>
      </c>
      <c r="B383" s="331"/>
      <c r="C383" s="331"/>
      <c r="D383" s="331"/>
      <c r="E383" s="331"/>
      <c r="F383" s="331"/>
      <c r="G383" s="106"/>
    </row>
    <row r="384" spans="1:7" ht="18.75" customHeight="1" x14ac:dyDescent="0.3">
      <c r="A384" s="53" t="s">
        <v>360</v>
      </c>
      <c r="B384" s="109">
        <v>1</v>
      </c>
      <c r="C384" s="109"/>
      <c r="D384" s="74" t="s">
        <v>412</v>
      </c>
      <c r="E384" s="73"/>
      <c r="F384" s="158" t="s">
        <v>355</v>
      </c>
      <c r="G384" s="106"/>
    </row>
    <row r="385" spans="1:7" ht="39" customHeight="1" x14ac:dyDescent="0.3">
      <c r="A385" s="9" t="s">
        <v>390</v>
      </c>
      <c r="B385" s="109">
        <v>1</v>
      </c>
      <c r="C385" s="109"/>
      <c r="D385" s="74" t="s">
        <v>413</v>
      </c>
      <c r="E385" s="73"/>
      <c r="F385" s="158" t="s">
        <v>355</v>
      </c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0.83333333333333337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0.91176470588235292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43200</v>
      </c>
      <c r="B394" s="103"/>
      <c r="C394" s="111"/>
      <c r="D394" s="106"/>
      <c r="G394" s="106"/>
    </row>
    <row r="395" spans="1:7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359</v>
      </c>
      <c r="G395" s="106"/>
    </row>
    <row r="396" spans="1:7" x14ac:dyDescent="0.3">
      <c r="A396" s="325"/>
      <c r="B396" s="247" t="s">
        <v>34</v>
      </c>
      <c r="C396" s="247" t="s">
        <v>33</v>
      </c>
      <c r="D396" s="326"/>
      <c r="E396" s="327"/>
      <c r="F396" s="327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 t="s">
        <v>32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 t="s">
        <v>32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 t="s">
        <v>32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 t="s">
        <v>32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 t="s">
        <v>32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 t="s">
        <v>32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 t="e">
        <f>D406/(COUNT(B398:C405)*2)</f>
        <v>#DIV/0!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33" x14ac:dyDescent="0.3">
      <c r="A410" s="4" t="s">
        <v>96</v>
      </c>
      <c r="B410" s="109">
        <v>1</v>
      </c>
      <c r="C410" s="109"/>
      <c r="D410" s="92" t="s">
        <v>415</v>
      </c>
      <c r="E410" s="73"/>
      <c r="F410" s="158" t="s">
        <v>355</v>
      </c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ht="49.5" x14ac:dyDescent="0.3">
      <c r="A413" s="4" t="s">
        <v>14</v>
      </c>
      <c r="B413" s="109">
        <v>1</v>
      </c>
      <c r="C413" s="109"/>
      <c r="D413" s="127" t="s">
        <v>416</v>
      </c>
      <c r="E413" s="73"/>
      <c r="F413" s="158" t="s">
        <v>355</v>
      </c>
      <c r="G413" s="106"/>
    </row>
    <row r="414" spans="1:7" ht="56.25" customHeight="1" x14ac:dyDescent="0.3">
      <c r="A414" s="7" t="s">
        <v>104</v>
      </c>
      <c r="B414" s="109">
        <v>1</v>
      </c>
      <c r="C414" s="109"/>
      <c r="D414" s="188" t="s">
        <v>422</v>
      </c>
      <c r="E414" s="73"/>
      <c r="F414" s="158" t="s">
        <v>356</v>
      </c>
      <c r="G414" s="106"/>
    </row>
    <row r="415" spans="1:7" ht="17.25" customHeight="1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36" customHeight="1" x14ac:dyDescent="0.3">
      <c r="A416" s="53" t="s">
        <v>155</v>
      </c>
      <c r="B416" s="109">
        <v>1</v>
      </c>
      <c r="C416" s="110"/>
      <c r="D416" s="95" t="s">
        <v>423</v>
      </c>
      <c r="E416" s="73"/>
      <c r="F416" s="158" t="s">
        <v>355</v>
      </c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0.7142857142857143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1" t="s">
        <v>378</v>
      </c>
      <c r="B435" s="331"/>
      <c r="C435" s="331"/>
      <c r="D435" s="331"/>
      <c r="E435" s="331"/>
      <c r="F435" s="331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18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1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38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0.90476190476190477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43200</v>
      </c>
      <c r="B447" s="103"/>
      <c r="C447" s="111"/>
      <c r="D447" s="103"/>
    </row>
    <row r="448" spans="1:7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359</v>
      </c>
      <c r="G448" s="106"/>
    </row>
    <row r="449" spans="1:6" x14ac:dyDescent="0.3">
      <c r="A449" s="325"/>
      <c r="B449" s="247" t="s">
        <v>34</v>
      </c>
      <c r="C449" s="247" t="s">
        <v>33</v>
      </c>
      <c r="D449" s="326"/>
      <c r="E449" s="327"/>
      <c r="F449" s="327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8" t="s">
        <v>378</v>
      </c>
      <c r="B471" s="329"/>
      <c r="C471" s="329"/>
      <c r="D471" s="329"/>
      <c r="E471" s="329"/>
      <c r="F471" s="329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30" t="s">
        <v>366</v>
      </c>
      <c r="B483" s="330"/>
      <c r="C483" s="330"/>
      <c r="D483" s="330"/>
      <c r="E483" s="280"/>
      <c r="F483" s="281"/>
    </row>
    <row r="484" spans="1:7" x14ac:dyDescent="0.3">
      <c r="A484" s="57">
        <f>B11</f>
        <v>43200</v>
      </c>
      <c r="B484" s="103"/>
      <c r="C484" s="111"/>
      <c r="D484" s="103"/>
    </row>
    <row r="485" spans="1:7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359</v>
      </c>
      <c r="G485" s="106"/>
    </row>
    <row r="486" spans="1:7" x14ac:dyDescent="0.3">
      <c r="A486" s="325"/>
      <c r="B486" s="247" t="s">
        <v>34</v>
      </c>
      <c r="C486" s="247" t="s">
        <v>33</v>
      </c>
      <c r="D486" s="326"/>
      <c r="E486" s="327"/>
      <c r="F486" s="327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3" x14ac:dyDescent="0.3">
      <c r="A488" s="4" t="s">
        <v>263</v>
      </c>
      <c r="B488" s="109">
        <v>1</v>
      </c>
      <c r="C488" s="109"/>
      <c r="D488" s="74" t="s">
        <v>417</v>
      </c>
      <c r="E488" s="73"/>
      <c r="F488" s="158" t="s">
        <v>356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 t="s">
        <v>32</v>
      </c>
      <c r="C496" s="109"/>
      <c r="D496" s="74"/>
      <c r="E496" s="73"/>
      <c r="F496" s="158"/>
    </row>
    <row r="497" spans="1:7" x14ac:dyDescent="0.3">
      <c r="A497" s="8" t="s">
        <v>29</v>
      </c>
      <c r="B497" s="109" t="s">
        <v>32</v>
      </c>
      <c r="C497" s="109"/>
      <c r="D497" s="74" t="s">
        <v>418</v>
      </c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2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11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0.91666666666666663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43200</v>
      </c>
      <c r="B506" s="103"/>
      <c r="C506" s="111"/>
      <c r="D506" s="103"/>
    </row>
    <row r="507" spans="1:7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359</v>
      </c>
      <c r="G507" s="106"/>
    </row>
    <row r="508" spans="1:7" x14ac:dyDescent="0.3">
      <c r="A508" s="325"/>
      <c r="B508" s="247" t="s">
        <v>34</v>
      </c>
      <c r="C508" s="247" t="s">
        <v>33</v>
      </c>
      <c r="D508" s="326"/>
      <c r="E508" s="327"/>
      <c r="F508" s="327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43200</v>
      </c>
      <c r="B517" s="103"/>
      <c r="C517" s="111"/>
      <c r="D517" s="103"/>
    </row>
    <row r="518" spans="1:7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359</v>
      </c>
      <c r="G518" s="106"/>
    </row>
    <row r="519" spans="1:7" x14ac:dyDescent="0.3">
      <c r="A519" s="325"/>
      <c r="B519" s="247" t="s">
        <v>34</v>
      </c>
      <c r="C519" s="247" t="s">
        <v>33</v>
      </c>
      <c r="D519" s="326"/>
      <c r="E519" s="327"/>
      <c r="F519" s="327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 t="s">
        <v>355</v>
      </c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43200</v>
      </c>
      <c r="B537" s="103"/>
      <c r="C537" s="111"/>
      <c r="D537" s="103"/>
      <c r="G537" s="106"/>
    </row>
    <row r="538" spans="1:7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359</v>
      </c>
      <c r="G538" s="106"/>
    </row>
    <row r="539" spans="1:7" x14ac:dyDescent="0.3">
      <c r="A539" s="325"/>
      <c r="B539" s="247" t="s">
        <v>34</v>
      </c>
      <c r="C539" s="247" t="s">
        <v>33</v>
      </c>
      <c r="D539" s="326"/>
      <c r="E539" s="327"/>
      <c r="F539" s="327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140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0.93333333333333335</v>
      </c>
    </row>
  </sheetData>
  <sheetProtection algorithmName="SHA-512" hashValue="xkmvws80SBwidggs3aIiqDuAW6CemIbL2go9BROxoSx3SAWh66DeGkVSkltiutMck3766Qq8mvCemMzth7IhtQ==" saltValue="7sPPjWr7JpnjceZxzpzUr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09:B313 B325:B332 B289:B307 B365:B372 B377:B382 B337:B348 B350:B353 B410:B416 B421:B425 B430:B434 B384:B385 B398:B405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386 B439"/>
  </dataValidations>
  <pageMargins left="0.7" right="0.7" top="0.75" bottom="0.75" header="0.3" footer="0.3"/>
  <pageSetup paperSize="9" scale="39" orientation="portrait" r:id="rId1"/>
  <rowBreaks count="5" manualBreakCount="5">
    <brk id="85" max="6" man="1"/>
    <brk id="174" max="6" man="1"/>
    <brk id="267" max="6" man="1"/>
    <brk id="363" max="6" man="1"/>
    <brk id="4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2" zoomScale="80" zoomScaleNormal="90" zoomScaleSheetLayoutView="80" workbookViewId="0">
      <selection activeCell="B192" sqref="B192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4"/>
      <c r="E1" s="344"/>
      <c r="F1" s="344"/>
      <c r="G1" s="344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5" t="s">
        <v>50</v>
      </c>
      <c r="B6" s="365"/>
      <c r="C6" s="365"/>
      <c r="D6" s="365"/>
      <c r="E6" s="365"/>
      <c r="F6" s="365"/>
      <c r="G6" s="104"/>
    </row>
    <row r="7" spans="1:7" s="11" customFormat="1" ht="21.75" customHeight="1" x14ac:dyDescent="0.45">
      <c r="A7" s="346" t="str">
        <f>'A1 Exploitation'!A8:F8</f>
        <v>Borj Louzir</v>
      </c>
      <c r="B7" s="346"/>
      <c r="C7" s="346"/>
      <c r="D7" s="346"/>
      <c r="E7" s="346"/>
      <c r="F7" s="346"/>
      <c r="G7" s="104"/>
    </row>
    <row r="8" spans="1:7" s="11" customFormat="1" ht="24" x14ac:dyDescent="0.45">
      <c r="A8" s="245" t="s">
        <v>42</v>
      </c>
      <c r="B8" s="366" t="str">
        <f>'A1 Exploitation'!B9:F9</f>
        <v>M Dhia MECHLAOUI</v>
      </c>
      <c r="C8" s="366"/>
      <c r="D8" s="366"/>
      <c r="E8" s="366"/>
      <c r="F8" s="366"/>
      <c r="G8" s="104"/>
    </row>
    <row r="9" spans="1:7" s="11" customFormat="1" ht="24" x14ac:dyDescent="0.45">
      <c r="A9" s="246" t="s">
        <v>44</v>
      </c>
      <c r="B9" s="367" t="str">
        <f>'A1 Exploitation'!B10:F10</f>
        <v>Directeur magasin M Sami TAOUFIK</v>
      </c>
      <c r="C9" s="367"/>
      <c r="D9" s="367"/>
      <c r="E9" s="367"/>
      <c r="F9" s="367"/>
      <c r="G9" s="104"/>
    </row>
    <row r="10" spans="1:7" s="11" customFormat="1" ht="24" x14ac:dyDescent="0.45">
      <c r="A10" s="245" t="s">
        <v>43</v>
      </c>
      <c r="B10" s="364">
        <f>'A1 Exploitation'!B11:F11</f>
        <v>43200</v>
      </c>
      <c r="C10" s="364"/>
      <c r="D10" s="364"/>
      <c r="E10" s="364"/>
      <c r="F10" s="364"/>
      <c r="G10" s="104"/>
    </row>
    <row r="11" spans="1:7" s="11" customFormat="1" ht="24" x14ac:dyDescent="0.45">
      <c r="A11" s="245" t="s">
        <v>294</v>
      </c>
      <c r="B11" s="363">
        <f>D199</f>
        <v>0.984375</v>
      </c>
      <c r="C11" s="363"/>
      <c r="D11" s="363"/>
      <c r="E11" s="363"/>
      <c r="F11" s="363"/>
      <c r="G11" s="104"/>
    </row>
    <row r="12" spans="1:7" s="11" customFormat="1" ht="22.5" x14ac:dyDescent="0.45">
      <c r="A12" s="10"/>
      <c r="D12" s="342"/>
      <c r="E12" s="342"/>
      <c r="F12" s="342"/>
      <c r="G12" s="342"/>
    </row>
    <row r="13" spans="1:7" s="11" customFormat="1" ht="11.25" customHeight="1" x14ac:dyDescent="0.3">
      <c r="A13" s="325" t="s">
        <v>30</v>
      </c>
      <c r="B13" s="326" t="s">
        <v>31</v>
      </c>
      <c r="C13" s="326"/>
      <c r="D13" s="326" t="s">
        <v>46</v>
      </c>
      <c r="E13" s="326" t="s">
        <v>190</v>
      </c>
      <c r="F13" s="326" t="s">
        <v>191</v>
      </c>
      <c r="G13" s="91"/>
    </row>
    <row r="14" spans="1:7" s="11" customFormat="1" ht="12.75" customHeight="1" x14ac:dyDescent="0.3">
      <c r="A14" s="325"/>
      <c r="B14" s="247" t="s">
        <v>34</v>
      </c>
      <c r="C14" s="247" t="s">
        <v>33</v>
      </c>
      <c r="D14" s="326"/>
      <c r="E14" s="326"/>
      <c r="F14" s="326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8" t="s">
        <v>0</v>
      </c>
      <c r="B16" s="359"/>
      <c r="C16" s="359"/>
      <c r="D16" s="359"/>
      <c r="E16" s="359"/>
      <c r="F16" s="359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 t="s">
        <v>355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60" t="s">
        <v>36</v>
      </c>
      <c r="B22" s="356"/>
      <c r="C22" s="357"/>
      <c r="D22" s="290">
        <f>SUM(B17:C21)</f>
        <v>10</v>
      </c>
    </row>
    <row r="23" spans="1:7" x14ac:dyDescent="0.3">
      <c r="A23" s="351" t="s">
        <v>295</v>
      </c>
      <c r="B23" s="352"/>
      <c r="C23" s="353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9" t="s">
        <v>4</v>
      </c>
      <c r="B25" s="350"/>
      <c r="C25" s="350"/>
      <c r="D25" s="350"/>
      <c r="E25" s="350"/>
      <c r="F25" s="35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9" t="s">
        <v>219</v>
      </c>
      <c r="B36" s="350"/>
      <c r="C36" s="350"/>
      <c r="D36" s="350"/>
      <c r="E36" s="350"/>
      <c r="F36" s="35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 t="s">
        <v>355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12</v>
      </c>
    </row>
    <row r="53" spans="1:7" x14ac:dyDescent="0.3">
      <c r="A53" s="351" t="s">
        <v>295</v>
      </c>
      <c r="B53" s="352"/>
      <c r="C53" s="353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9" t="s">
        <v>8</v>
      </c>
      <c r="B55" s="350"/>
      <c r="C55" s="350"/>
      <c r="D55" s="350"/>
      <c r="E55" s="350"/>
      <c r="F55" s="35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 t="s">
        <v>32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 t="s">
        <v>355</v>
      </c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 t="s">
        <v>419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10</v>
      </c>
    </row>
    <row r="64" spans="1:7" x14ac:dyDescent="0.3">
      <c r="A64" s="351" t="s">
        <v>295</v>
      </c>
      <c r="B64" s="352"/>
      <c r="C64" s="353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9" t="s">
        <v>130</v>
      </c>
      <c r="B66" s="350"/>
      <c r="C66" s="350"/>
      <c r="D66" s="350"/>
      <c r="E66" s="350"/>
      <c r="F66" s="350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9" t="s">
        <v>211</v>
      </c>
      <c r="B87" s="350"/>
      <c r="C87" s="350"/>
      <c r="D87" s="350"/>
      <c r="E87" s="350"/>
      <c r="F87" s="350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9" t="s">
        <v>212</v>
      </c>
      <c r="B106" s="350"/>
      <c r="C106" s="350"/>
      <c r="D106" s="350"/>
      <c r="E106" s="350"/>
      <c r="F106" s="350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9" t="s">
        <v>185</v>
      </c>
      <c r="B121" s="350"/>
      <c r="C121" s="350"/>
      <c r="D121" s="350"/>
      <c r="E121" s="350"/>
      <c r="F121" s="350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9" t="s">
        <v>71</v>
      </c>
      <c r="B136" s="350"/>
      <c r="C136" s="350"/>
      <c r="D136" s="350"/>
      <c r="E136" s="350"/>
      <c r="F136" s="350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9" t="s">
        <v>217</v>
      </c>
      <c r="B152" s="350"/>
      <c r="C152" s="350"/>
      <c r="D152" s="350"/>
      <c r="E152" s="350"/>
      <c r="F152" s="350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 t="s">
        <v>355</v>
      </c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 t="s">
        <v>32</v>
      </c>
      <c r="C159" s="73"/>
      <c r="D159" s="97"/>
      <c r="E159" s="73"/>
      <c r="F159" s="73"/>
    </row>
    <row r="160" spans="1:7" x14ac:dyDescent="0.3">
      <c r="A160" s="58" t="s">
        <v>164</v>
      </c>
      <c r="B160" s="73" t="s">
        <v>32</v>
      </c>
      <c r="C160" s="73"/>
      <c r="D160" s="97"/>
      <c r="E160" s="73"/>
      <c r="F160" s="73"/>
    </row>
    <row r="161" spans="1:7" x14ac:dyDescent="0.3">
      <c r="A161" s="351" t="s">
        <v>36</v>
      </c>
      <c r="B161" s="356"/>
      <c r="C161" s="357"/>
      <c r="D161" s="290">
        <f>SUM(B153:C160)</f>
        <v>12</v>
      </c>
    </row>
    <row r="162" spans="1:7" x14ac:dyDescent="0.3">
      <c r="A162" s="351" t="s">
        <v>295</v>
      </c>
      <c r="B162" s="352"/>
      <c r="C162" s="353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9" t="s">
        <v>77</v>
      </c>
      <c r="B164" s="350"/>
      <c r="C164" s="350"/>
      <c r="D164" s="350"/>
      <c r="E164" s="350"/>
      <c r="F164" s="35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 t="s">
        <v>355</v>
      </c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2</v>
      </c>
    </row>
    <row r="170" spans="1:7" x14ac:dyDescent="0.3">
      <c r="A170" s="351" t="s">
        <v>295</v>
      </c>
      <c r="B170" s="352"/>
      <c r="C170" s="353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ht="33" x14ac:dyDescent="0.3">
      <c r="A173" s="17" t="s">
        <v>180</v>
      </c>
      <c r="B173" s="73">
        <v>1</v>
      </c>
      <c r="C173" s="73"/>
      <c r="D173" s="312" t="s">
        <v>420</v>
      </c>
      <c r="E173" s="73"/>
      <c r="F173" s="73" t="s">
        <v>355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7</v>
      </c>
    </row>
    <row r="178" spans="1:7" x14ac:dyDescent="0.3">
      <c r="A178" s="351" t="s">
        <v>295</v>
      </c>
      <c r="B178" s="352"/>
      <c r="C178" s="353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9" t="s">
        <v>78</v>
      </c>
      <c r="B180" s="350"/>
      <c r="C180" s="350"/>
      <c r="D180" s="350"/>
      <c r="E180" s="350"/>
      <c r="F180" s="350"/>
    </row>
    <row r="181" spans="1:7" x14ac:dyDescent="0.3">
      <c r="A181" s="31" t="s">
        <v>315</v>
      </c>
      <c r="B181" s="73" t="s">
        <v>32</v>
      </c>
      <c r="C181" s="73"/>
      <c r="D181" s="74" t="s">
        <v>421</v>
      </c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 t="s">
        <v>32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6</v>
      </c>
    </row>
    <row r="187" spans="1:7" x14ac:dyDescent="0.3">
      <c r="A187" s="351" t="s">
        <v>295</v>
      </c>
      <c r="B187" s="352"/>
      <c r="C187" s="353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9" t="s">
        <v>216</v>
      </c>
      <c r="B189" s="350"/>
      <c r="C189" s="350"/>
      <c r="D189" s="350"/>
      <c r="E189" s="350"/>
      <c r="F189" s="350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4</v>
      </c>
    </row>
    <row r="195" spans="1:6" x14ac:dyDescent="0.3">
      <c r="A195" s="351" t="s">
        <v>295</v>
      </c>
      <c r="B195" s="352"/>
      <c r="C195" s="353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63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0.984375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5" orientation="portrait" r:id="rId1"/>
  <rowBreaks count="2" manualBreakCount="2">
    <brk id="86" max="5" man="1"/>
    <brk id="17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topLeftCell="A333" zoomScaleSheetLayoutView="100" workbookViewId="0">
      <selection activeCell="B10" sqref="B10:F10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4"/>
      <c r="E1" s="344"/>
      <c r="F1" s="344"/>
      <c r="G1" s="344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5" t="s">
        <v>179</v>
      </c>
      <c r="B7" s="345"/>
      <c r="C7" s="345"/>
      <c r="D7" s="345"/>
      <c r="E7" s="345"/>
      <c r="F7" s="345"/>
      <c r="G7" s="104"/>
    </row>
    <row r="8" spans="1:7" ht="29.25" x14ac:dyDescent="0.45">
      <c r="A8" s="346" t="str">
        <f>'Page de garde'!D18</f>
        <v>Borj Louzir</v>
      </c>
      <c r="B8" s="346"/>
      <c r="C8" s="346"/>
      <c r="D8" s="346"/>
      <c r="E8" s="346"/>
      <c r="F8" s="346"/>
      <c r="G8" s="104"/>
    </row>
    <row r="9" spans="1:7" ht="24" x14ac:dyDescent="0.45">
      <c r="A9" s="245" t="s">
        <v>42</v>
      </c>
      <c r="B9" s="347" t="s">
        <v>424</v>
      </c>
      <c r="C9" s="347"/>
      <c r="D9" s="347"/>
      <c r="E9" s="347"/>
      <c r="F9" s="347"/>
      <c r="G9" s="104"/>
    </row>
    <row r="10" spans="1:7" ht="24" x14ac:dyDescent="0.45">
      <c r="A10" s="246" t="s">
        <v>44</v>
      </c>
      <c r="B10" s="348" t="s">
        <v>410</v>
      </c>
      <c r="C10" s="348"/>
      <c r="D10" s="348"/>
      <c r="E10" s="348"/>
      <c r="F10" s="348"/>
      <c r="G10" s="104"/>
    </row>
    <row r="11" spans="1:7" ht="24" x14ac:dyDescent="0.45">
      <c r="A11" s="245" t="s">
        <v>43</v>
      </c>
      <c r="B11" s="343">
        <v>43375</v>
      </c>
      <c r="C11" s="343"/>
      <c r="D11" s="343"/>
      <c r="E11" s="343"/>
      <c r="F11" s="343"/>
      <c r="G11" s="104"/>
    </row>
    <row r="12" spans="1:7" ht="24" x14ac:dyDescent="0.45">
      <c r="A12" s="245" t="s">
        <v>239</v>
      </c>
      <c r="B12" s="341">
        <f>D549</f>
        <v>0.80128205128205132</v>
      </c>
      <c r="C12" s="341"/>
      <c r="D12" s="341"/>
      <c r="E12" s="341"/>
      <c r="F12" s="341"/>
      <c r="G12" s="104"/>
    </row>
    <row r="13" spans="1:7" ht="22.5" x14ac:dyDescent="0.45">
      <c r="D13" s="342"/>
      <c r="E13" s="342"/>
      <c r="F13" s="342"/>
      <c r="G13" s="342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43375</v>
      </c>
      <c r="B16" s="143"/>
      <c r="C16" s="143"/>
      <c r="D16" s="143"/>
      <c r="E16" s="143"/>
      <c r="F16" s="156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357</v>
      </c>
    </row>
    <row r="18" spans="1:8" ht="16.5" customHeight="1" x14ac:dyDescent="0.3">
      <c r="A18" s="325"/>
      <c r="B18" s="247" t="s">
        <v>34</v>
      </c>
      <c r="C18" s="247" t="s">
        <v>33</v>
      </c>
      <c r="D18" s="326"/>
      <c r="E18" s="327"/>
      <c r="F18" s="327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5" t="s">
        <v>378</v>
      </c>
      <c r="B38" s="336"/>
      <c r="C38" s="336"/>
      <c r="D38" s="336"/>
      <c r="E38" s="336"/>
      <c r="F38" s="337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1</v>
      </c>
      <c r="C41" s="109"/>
      <c r="D41" s="226">
        <f>IFERROR(E41/F41,"N.A")</f>
        <v>0.5</v>
      </c>
      <c r="E41" s="227">
        <f>COUNTIF('A1 Exploitation'!F21:F40,"ok")</f>
        <v>1</v>
      </c>
      <c r="F41" s="228">
        <f>COUNTA('A1 Exploitation'!F21:F40)</f>
        <v>2</v>
      </c>
    </row>
    <row r="42" spans="1:7" x14ac:dyDescent="0.3">
      <c r="A42" s="252" t="s">
        <v>36</v>
      </c>
      <c r="B42" s="252"/>
      <c r="C42" s="252"/>
      <c r="D42" s="252">
        <f>SUM(B29:C37,B39:C41)</f>
        <v>23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0.95833333333333337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29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43375</v>
      </c>
      <c r="B49" s="103"/>
      <c r="C49" s="111"/>
      <c r="D49" s="103"/>
    </row>
    <row r="50" spans="1:7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359</v>
      </c>
      <c r="G50" s="106"/>
    </row>
    <row r="51" spans="1:7" x14ac:dyDescent="0.3">
      <c r="A51" s="325"/>
      <c r="B51" s="247" t="s">
        <v>34</v>
      </c>
      <c r="C51" s="247" t="s">
        <v>33</v>
      </c>
      <c r="D51" s="326"/>
      <c r="E51" s="327"/>
      <c r="F51" s="327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5" t="s">
        <v>378</v>
      </c>
      <c r="B94" s="336"/>
      <c r="C94" s="336"/>
      <c r="D94" s="336"/>
      <c r="E94" s="336"/>
      <c r="F94" s="337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441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442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43375</v>
      </c>
      <c r="B106" s="103"/>
      <c r="C106" s="111"/>
      <c r="D106" s="103"/>
    </row>
    <row r="107" spans="1:7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359</v>
      </c>
    </row>
    <row r="108" spans="1:7" x14ac:dyDescent="0.3">
      <c r="A108" s="325"/>
      <c r="B108" s="247" t="s">
        <v>34</v>
      </c>
      <c r="C108" s="247" t="s">
        <v>33</v>
      </c>
      <c r="D108" s="326"/>
      <c r="E108" s="327"/>
      <c r="F108" s="327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443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8" t="s">
        <v>378</v>
      </c>
      <c r="B148" s="339"/>
      <c r="C148" s="339"/>
      <c r="D148" s="340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441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442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43375</v>
      </c>
      <c r="B161" s="103"/>
      <c r="C161" s="111"/>
      <c r="D161" s="106"/>
    </row>
    <row r="162" spans="1:7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359</v>
      </c>
      <c r="G162" s="106"/>
    </row>
    <row r="163" spans="1:7" x14ac:dyDescent="0.3">
      <c r="A163" s="325"/>
      <c r="B163" s="247" t="s">
        <v>34</v>
      </c>
      <c r="C163" s="247" t="s">
        <v>33</v>
      </c>
      <c r="D163" s="326"/>
      <c r="E163" s="327"/>
      <c r="F163" s="327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1" t="s">
        <v>378</v>
      </c>
      <c r="B195" s="331"/>
      <c r="C195" s="331"/>
      <c r="D195" s="331"/>
      <c r="E195" s="331"/>
      <c r="F195" s="331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441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442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43375</v>
      </c>
      <c r="B208" s="103"/>
      <c r="C208" s="111"/>
      <c r="D208" s="103"/>
    </row>
    <row r="209" spans="1:7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359</v>
      </c>
      <c r="G209" s="106"/>
    </row>
    <row r="210" spans="1:7" x14ac:dyDescent="0.3">
      <c r="A210" s="325"/>
      <c r="B210" s="247" t="s">
        <v>34</v>
      </c>
      <c r="C210" s="247" t="s">
        <v>33</v>
      </c>
      <c r="D210" s="326"/>
      <c r="E210" s="327"/>
      <c r="F210" s="327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1" t="s">
        <v>378</v>
      </c>
      <c r="B256" s="331"/>
      <c r="C256" s="331"/>
      <c r="D256" s="331"/>
      <c r="E256" s="331"/>
      <c r="F256" s="331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441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442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43375</v>
      </c>
      <c r="B269" s="103"/>
      <c r="C269" s="111"/>
      <c r="D269" s="103"/>
      <c r="F269" s="160"/>
      <c r="G269" s="168"/>
    </row>
    <row r="270" spans="1:7" s="13" customForma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359</v>
      </c>
      <c r="G270" s="168"/>
    </row>
    <row r="271" spans="1:7" s="13" customFormat="1" x14ac:dyDescent="0.3">
      <c r="A271" s="325"/>
      <c r="B271" s="247" t="s">
        <v>34</v>
      </c>
      <c r="C271" s="247" t="s">
        <v>33</v>
      </c>
      <c r="D271" s="326"/>
      <c r="E271" s="327"/>
      <c r="F271" s="327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2" t="s">
        <v>395</v>
      </c>
      <c r="B308" s="333"/>
      <c r="C308" s="333"/>
      <c r="D308" s="333"/>
      <c r="E308" s="333"/>
      <c r="F308" s="334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441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442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43375</v>
      </c>
      <c r="B321" s="103"/>
      <c r="C321" s="111"/>
      <c r="D321" s="106"/>
    </row>
    <row r="322" spans="1:7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359</v>
      </c>
      <c r="G322" s="106"/>
    </row>
    <row r="323" spans="1:7" x14ac:dyDescent="0.3">
      <c r="A323" s="325"/>
      <c r="B323" s="247" t="s">
        <v>34</v>
      </c>
      <c r="C323" s="247" t="s">
        <v>33</v>
      </c>
      <c r="D323" s="326"/>
      <c r="E323" s="327"/>
      <c r="F323" s="327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313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314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315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2" t="s">
        <v>378</v>
      </c>
      <c r="B349" s="333"/>
      <c r="C349" s="333"/>
      <c r="D349" s="333"/>
      <c r="E349" s="333"/>
      <c r="F349" s="333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442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 t="s">
        <v>32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6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1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6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1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43375</v>
      </c>
      <c r="B361" s="103"/>
      <c r="C361" s="111"/>
      <c r="D361" s="103"/>
    </row>
    <row r="362" spans="1:7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359</v>
      </c>
      <c r="G362" s="106"/>
    </row>
    <row r="363" spans="1:7" x14ac:dyDescent="0.3">
      <c r="A363" s="325"/>
      <c r="B363" s="247" t="s">
        <v>34</v>
      </c>
      <c r="C363" s="247" t="s">
        <v>33</v>
      </c>
      <c r="D363" s="326"/>
      <c r="E363" s="327"/>
      <c r="F363" s="327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ht="51.75" customHeight="1" x14ac:dyDescent="0.3">
      <c r="A365" s="53" t="s">
        <v>99</v>
      </c>
      <c r="B365" s="109">
        <v>1</v>
      </c>
      <c r="C365" s="109"/>
      <c r="D365" s="92" t="s">
        <v>446</v>
      </c>
      <c r="E365" s="73"/>
      <c r="F365" s="158"/>
    </row>
    <row r="366" spans="1:7" ht="49.5" x14ac:dyDescent="0.3">
      <c r="A366" s="53" t="s">
        <v>49</v>
      </c>
      <c r="B366" s="109">
        <v>1</v>
      </c>
      <c r="C366" s="109"/>
      <c r="D366" s="103" t="s">
        <v>438</v>
      </c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1</v>
      </c>
      <c r="C371" s="122" t="str">
        <f>IF(B371=0, -5, "0")</f>
        <v>0</v>
      </c>
      <c r="D371" s="102" t="s">
        <v>425</v>
      </c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13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0.8125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426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49.5" x14ac:dyDescent="0.3">
      <c r="A381" s="7" t="s">
        <v>101</v>
      </c>
      <c r="B381" s="109">
        <v>1</v>
      </c>
      <c r="C381" s="109" t="str">
        <f>IF(B381=0, -5, "0")</f>
        <v>0</v>
      </c>
      <c r="D381" s="187" t="s">
        <v>427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1" t="s">
        <v>378</v>
      </c>
      <c r="B383" s="331"/>
      <c r="C383" s="331"/>
      <c r="D383" s="331"/>
      <c r="E383" s="331"/>
      <c r="F383" s="331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442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0.66666666666666663</v>
      </c>
      <c r="E386" s="227">
        <f>COUNTIF('A1 Exploitation'!F365:F385,"ok")</f>
        <v>2</v>
      </c>
      <c r="F386" s="228">
        <f>COUNTA('A1 Exploitation'!F365:F385)</f>
        <v>3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0.83333333333333337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28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0.82352941176470584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43375</v>
      </c>
      <c r="B394" s="103"/>
      <c r="C394" s="111"/>
      <c r="D394" s="106"/>
      <c r="G394" s="106"/>
    </row>
    <row r="395" spans="1:7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359</v>
      </c>
      <c r="G395" s="106"/>
    </row>
    <row r="396" spans="1:7" x14ac:dyDescent="0.3">
      <c r="A396" s="325"/>
      <c r="B396" s="247" t="s">
        <v>34</v>
      </c>
      <c r="C396" s="247" t="s">
        <v>33</v>
      </c>
      <c r="D396" s="326"/>
      <c r="E396" s="327"/>
      <c r="F396" s="327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 t="s">
        <v>32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 t="s">
        <v>32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 t="s">
        <v>32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 t="s">
        <v>32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 t="s">
        <v>32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432</v>
      </c>
      <c r="E404" s="74" t="s">
        <v>447</v>
      </c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33" x14ac:dyDescent="0.3">
      <c r="A410" s="4" t="s">
        <v>96</v>
      </c>
      <c r="B410" s="109">
        <v>1</v>
      </c>
      <c r="C410" s="109"/>
      <c r="D410" s="92" t="s">
        <v>448</v>
      </c>
      <c r="E410" s="73"/>
      <c r="F410" s="158"/>
      <c r="G410" s="106"/>
    </row>
    <row r="411" spans="1:7" ht="50.25" x14ac:dyDescent="0.35">
      <c r="A411" s="206" t="s">
        <v>55</v>
      </c>
      <c r="B411" s="109">
        <v>0</v>
      </c>
      <c r="C411" s="112">
        <f>IF(B411=0, -10, IF(B411=1, -5, "0"))</f>
        <v>-10</v>
      </c>
      <c r="D411" s="74" t="s">
        <v>436</v>
      </c>
      <c r="E411" s="74" t="s">
        <v>449</v>
      </c>
      <c r="F411" s="158"/>
      <c r="G411" s="106"/>
    </row>
    <row r="412" spans="1:7" ht="49.5" x14ac:dyDescent="0.3">
      <c r="A412" s="4" t="s">
        <v>225</v>
      </c>
      <c r="B412" s="109">
        <v>1</v>
      </c>
      <c r="C412" s="109"/>
      <c r="D412" s="74" t="s">
        <v>437</v>
      </c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50.25" customHeight="1" x14ac:dyDescent="0.3">
      <c r="A414" s="7" t="s">
        <v>104</v>
      </c>
      <c r="B414" s="109">
        <v>1</v>
      </c>
      <c r="C414" s="109"/>
      <c r="D414" s="121" t="s">
        <v>444</v>
      </c>
      <c r="E414" s="73"/>
      <c r="F414" s="158"/>
      <c r="G414" s="106"/>
    </row>
    <row r="415" spans="1:7" ht="69.75" customHeight="1" x14ac:dyDescent="0.3">
      <c r="A415" s="164" t="s">
        <v>105</v>
      </c>
      <c r="B415" s="109">
        <v>1</v>
      </c>
      <c r="C415" s="112" t="str">
        <f>IF(B415=0, -5, "0")</f>
        <v>0</v>
      </c>
      <c r="D415" s="132" t="s">
        <v>450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-2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-0.125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ht="33" x14ac:dyDescent="0.3">
      <c r="A431" s="164" t="s">
        <v>137</v>
      </c>
      <c r="B431" s="109">
        <v>1</v>
      </c>
      <c r="C431" s="122" t="str">
        <f>IF(B431=0, -5, "0")</f>
        <v>0</v>
      </c>
      <c r="D431" s="123" t="s">
        <v>439</v>
      </c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1" t="s">
        <v>378</v>
      </c>
      <c r="B435" s="331"/>
      <c r="C435" s="331"/>
      <c r="D435" s="331"/>
      <c r="E435" s="331"/>
      <c r="F435" s="331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0" x14ac:dyDescent="0.3">
      <c r="A437" s="9" t="s">
        <v>442</v>
      </c>
      <c r="B437" s="109">
        <v>2</v>
      </c>
      <c r="C437" s="109"/>
      <c r="D437" s="108"/>
      <c r="E437" s="73"/>
      <c r="F437" s="158"/>
      <c r="G437" s="11"/>
    </row>
    <row r="438" spans="1:7" ht="49.5" x14ac:dyDescent="0.3">
      <c r="A438" s="9" t="s">
        <v>391</v>
      </c>
      <c r="B438" s="109">
        <v>1</v>
      </c>
      <c r="C438" s="122" t="str">
        <f>IF(B438=0, -5, "0")</f>
        <v>0</v>
      </c>
      <c r="D438" s="108" t="s">
        <v>428</v>
      </c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0.75</v>
      </c>
      <c r="E439" s="227">
        <f>COUNTIF('A1 Exploitation'!F398:F438,"ok")</f>
        <v>3</v>
      </c>
      <c r="F439" s="228">
        <f>COUNTA('A1 Exploitation'!F398:F438)</f>
        <v>4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15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0.83333333333333337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23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43375</v>
      </c>
      <c r="B447" s="103"/>
      <c r="C447" s="111"/>
      <c r="D447" s="103"/>
    </row>
    <row r="448" spans="1:7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359</v>
      </c>
      <c r="G448" s="106"/>
    </row>
    <row r="449" spans="1:6" x14ac:dyDescent="0.3">
      <c r="A449" s="325"/>
      <c r="B449" s="247" t="s">
        <v>34</v>
      </c>
      <c r="C449" s="247" t="s">
        <v>33</v>
      </c>
      <c r="D449" s="326"/>
      <c r="E449" s="327"/>
      <c r="F449" s="327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8" t="s">
        <v>378</v>
      </c>
      <c r="B471" s="329"/>
      <c r="C471" s="329"/>
      <c r="D471" s="329"/>
      <c r="E471" s="329"/>
      <c r="F471" s="329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441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442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30" t="s">
        <v>366</v>
      </c>
      <c r="B483" s="330"/>
      <c r="C483" s="330"/>
      <c r="D483" s="330"/>
      <c r="E483" s="280"/>
      <c r="F483" s="281"/>
    </row>
    <row r="484" spans="1:7" x14ac:dyDescent="0.3">
      <c r="A484" s="57">
        <f>B11</f>
        <v>43375</v>
      </c>
      <c r="B484" s="103"/>
      <c r="C484" s="111"/>
      <c r="D484" s="103"/>
    </row>
    <row r="485" spans="1:7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359</v>
      </c>
      <c r="G485" s="106"/>
    </row>
    <row r="486" spans="1:7" x14ac:dyDescent="0.3">
      <c r="A486" s="325"/>
      <c r="B486" s="247" t="s">
        <v>34</v>
      </c>
      <c r="C486" s="247" t="s">
        <v>33</v>
      </c>
      <c r="D486" s="326"/>
      <c r="E486" s="327"/>
      <c r="F486" s="327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3" x14ac:dyDescent="0.3">
      <c r="A488" s="4" t="s">
        <v>263</v>
      </c>
      <c r="B488" s="109">
        <v>1</v>
      </c>
      <c r="C488" s="109"/>
      <c r="D488" s="74" t="s">
        <v>429</v>
      </c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 t="s">
        <v>32</v>
      </c>
      <c r="C496" s="109"/>
      <c r="D496" s="74"/>
      <c r="E496" s="73"/>
      <c r="F496" s="158"/>
    </row>
    <row r="497" spans="1:7" x14ac:dyDescent="0.3">
      <c r="A497" s="8" t="s">
        <v>29</v>
      </c>
      <c r="B497" s="109" t="s">
        <v>32</v>
      </c>
      <c r="C497" s="109"/>
      <c r="D497" s="74" t="s">
        <v>451</v>
      </c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>
        <f>IFERROR(E498/F498,"N.A")</f>
        <v>0</v>
      </c>
      <c r="E498" s="227">
        <f>COUNTIF('A1 Exploitation'!F488:F497,"ok")</f>
        <v>0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 t="e">
        <f>D499/(COUNT(B496:C498)*2)</f>
        <v>#DIV/0!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9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43375</v>
      </c>
      <c r="B506" s="103"/>
      <c r="C506" s="111"/>
      <c r="D506" s="103"/>
    </row>
    <row r="507" spans="1:7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359</v>
      </c>
      <c r="G507" s="106"/>
    </row>
    <row r="508" spans="1:7" x14ac:dyDescent="0.3">
      <c r="A508" s="325"/>
      <c r="B508" s="247" t="s">
        <v>34</v>
      </c>
      <c r="C508" s="247" t="s">
        <v>33</v>
      </c>
      <c r="D508" s="368"/>
      <c r="E508" s="327"/>
      <c r="F508" s="327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43375</v>
      </c>
      <c r="B517" s="103"/>
      <c r="C517" s="111"/>
      <c r="D517" s="103"/>
    </row>
    <row r="518" spans="1:7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359</v>
      </c>
      <c r="G518" s="106"/>
    </row>
    <row r="519" spans="1:7" x14ac:dyDescent="0.3">
      <c r="A519" s="325"/>
      <c r="B519" s="247" t="s">
        <v>34</v>
      </c>
      <c r="C519" s="247" t="s">
        <v>33</v>
      </c>
      <c r="D519" s="368"/>
      <c r="E519" s="327"/>
      <c r="F519" s="327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COUNTIF('A1 Exploitation'!F520:F531,"ok")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14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43375</v>
      </c>
      <c r="B537" s="103"/>
      <c r="C537" s="111"/>
      <c r="D537" s="103"/>
      <c r="G537" s="106"/>
    </row>
    <row r="538" spans="1:7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359</v>
      </c>
      <c r="G538" s="106"/>
    </row>
    <row r="539" spans="1:7" x14ac:dyDescent="0.3">
      <c r="A539" s="325"/>
      <c r="B539" s="247" t="s">
        <v>34</v>
      </c>
      <c r="C539" s="247" t="s">
        <v>33</v>
      </c>
      <c r="D539" s="368"/>
      <c r="E539" s="327"/>
      <c r="F539" s="327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0.70238095238095233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125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0.80128205128205132</v>
      </c>
    </row>
  </sheetData>
  <sheetProtection algorithmName="SHA-512" hashValue="Kqgeeuh1kTbjMItymDrCZNW2A3ku9WRu1k8M5k2pxMxTQ0gFRPY26UwyW7xAvlXY9TRjcjnlZFA7ZEoYph7waQ==" saltValue="6eyB7wdlz67a7s5AgbP3j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540:B542 B95:B98 B143:B147 B165:B171 B149:B152 B196:B200 B212:B221 B226:B243 B176:B194 B257:B261 B273:B284 B248:B255 B309:B313 B325:B332 B289:B307 B365:B372 B377:B382 B337:B348 B350:B353 B410:B416 B421:B425 B430:B434 B384:B385 B398:B405 B451:B456 B436:B438 B488:B492 B461:B470 B496:B497 B509:B511 B472:B476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543 B532 B512 B498 B386 B439"/>
  </dataValidations>
  <pageMargins left="0.7" right="0.7" top="0.75" bottom="0.75" header="0.3" footer="0.3"/>
  <pageSetup paperSize="9" scale="30" orientation="portrait" r:id="rId1"/>
  <rowBreaks count="5" manualBreakCount="5">
    <brk id="85" max="6" man="1"/>
    <brk id="205" max="6" man="1"/>
    <brk id="267" max="6" man="1"/>
    <brk id="359" max="6" man="1"/>
    <brk id="44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1" zoomScaleNormal="90" zoomScaleSheetLayoutView="100" workbookViewId="0">
      <selection activeCell="D20" sqref="D20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4"/>
      <c r="E1" s="344"/>
      <c r="F1" s="344"/>
      <c r="G1" s="344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71" t="s">
        <v>50</v>
      </c>
      <c r="B6" s="371"/>
      <c r="C6" s="371"/>
      <c r="D6" s="371"/>
      <c r="E6" s="371"/>
      <c r="F6" s="371"/>
      <c r="G6" s="104"/>
    </row>
    <row r="7" spans="1:7" s="11" customFormat="1" ht="21.75" customHeight="1" x14ac:dyDescent="0.45">
      <c r="A7" s="372" t="str">
        <f>'A2 Exploitation'!A8:F8</f>
        <v>Borj Louzir</v>
      </c>
      <c r="B7" s="372"/>
      <c r="C7" s="372"/>
      <c r="D7" s="372"/>
      <c r="E7" s="372"/>
      <c r="F7" s="372"/>
      <c r="G7" s="104"/>
    </row>
    <row r="8" spans="1:7" s="11" customFormat="1" ht="24" x14ac:dyDescent="0.45">
      <c r="A8" s="243" t="s">
        <v>42</v>
      </c>
      <c r="B8" s="373" t="str">
        <f>'A2 Exploitation'!B9:F9</f>
        <v>M Souheil DRAOUI</v>
      </c>
      <c r="C8" s="373"/>
      <c r="D8" s="373"/>
      <c r="E8" s="373"/>
      <c r="F8" s="373"/>
      <c r="G8" s="104"/>
    </row>
    <row r="9" spans="1:7" s="11" customFormat="1" ht="24" x14ac:dyDescent="0.45">
      <c r="A9" s="244" t="s">
        <v>44</v>
      </c>
      <c r="B9" s="374" t="str">
        <f>'A2 Exploitation'!B10:F10</f>
        <v>Directeur magasin M Sami TAOUFIK</v>
      </c>
      <c r="C9" s="374"/>
      <c r="D9" s="374"/>
      <c r="E9" s="374"/>
      <c r="F9" s="374"/>
      <c r="G9" s="104"/>
    </row>
    <row r="10" spans="1:7" s="11" customFormat="1" ht="24" x14ac:dyDescent="0.45">
      <c r="A10" s="243" t="s">
        <v>43</v>
      </c>
      <c r="B10" s="370">
        <f>'A2 Exploitation'!B11:F11</f>
        <v>43375</v>
      </c>
      <c r="C10" s="370"/>
      <c r="D10" s="370"/>
      <c r="E10" s="370"/>
      <c r="F10" s="370"/>
      <c r="G10" s="104"/>
    </row>
    <row r="11" spans="1:7" s="11" customFormat="1" ht="24" x14ac:dyDescent="0.45">
      <c r="A11" s="243" t="s">
        <v>294</v>
      </c>
      <c r="B11" s="369">
        <f>D199</f>
        <v>0.94117647058823528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42"/>
      <c r="E12" s="342"/>
      <c r="F12" s="342"/>
      <c r="G12" s="342"/>
    </row>
    <row r="13" spans="1:7" s="11" customFormat="1" ht="11.25" customHeight="1" x14ac:dyDescent="0.3">
      <c r="A13" s="325" t="s">
        <v>30</v>
      </c>
      <c r="B13" s="326" t="s">
        <v>31</v>
      </c>
      <c r="C13" s="326"/>
      <c r="D13" s="326" t="s">
        <v>46</v>
      </c>
      <c r="E13" s="326" t="s">
        <v>190</v>
      </c>
      <c r="F13" s="326" t="s">
        <v>191</v>
      </c>
      <c r="G13" s="91"/>
    </row>
    <row r="14" spans="1:7" s="11" customFormat="1" ht="12.75" customHeight="1" x14ac:dyDescent="0.3">
      <c r="A14" s="325"/>
      <c r="B14" s="247" t="s">
        <v>34</v>
      </c>
      <c r="C14" s="247" t="s">
        <v>33</v>
      </c>
      <c r="D14" s="326"/>
      <c r="E14" s="326"/>
      <c r="F14" s="326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8" t="s">
        <v>0</v>
      </c>
      <c r="B16" s="359"/>
      <c r="C16" s="359"/>
      <c r="D16" s="359"/>
      <c r="E16" s="359"/>
      <c r="F16" s="359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60" t="s">
        <v>36</v>
      </c>
      <c r="B22" s="356"/>
      <c r="C22" s="357"/>
      <c r="D22" s="290">
        <f>SUM(B17:C21)</f>
        <v>10</v>
      </c>
    </row>
    <row r="23" spans="1:7" x14ac:dyDescent="0.3">
      <c r="A23" s="351" t="s">
        <v>295</v>
      </c>
      <c r="B23" s="352"/>
      <c r="C23" s="353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9" t="s">
        <v>4</v>
      </c>
      <c r="B25" s="350"/>
      <c r="C25" s="350"/>
      <c r="D25" s="350"/>
      <c r="E25" s="350"/>
      <c r="F25" s="35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9" t="s">
        <v>219</v>
      </c>
      <c r="B36" s="350"/>
      <c r="C36" s="350"/>
      <c r="D36" s="350"/>
      <c r="E36" s="350"/>
      <c r="F36" s="35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430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12</v>
      </c>
    </row>
    <row r="53" spans="1:7" x14ac:dyDescent="0.3">
      <c r="A53" s="351" t="s">
        <v>295</v>
      </c>
      <c r="B53" s="352"/>
      <c r="C53" s="353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9" t="s">
        <v>8</v>
      </c>
      <c r="B55" s="350"/>
      <c r="C55" s="350"/>
      <c r="D55" s="350"/>
      <c r="E55" s="350"/>
      <c r="F55" s="35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 t="s">
        <v>32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 t="s">
        <v>431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10</v>
      </c>
    </row>
    <row r="64" spans="1:7" x14ac:dyDescent="0.3">
      <c r="A64" s="351" t="s">
        <v>295</v>
      </c>
      <c r="B64" s="352"/>
      <c r="C64" s="353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9" t="s">
        <v>130</v>
      </c>
      <c r="B66" s="350"/>
      <c r="C66" s="350"/>
      <c r="D66" s="350"/>
      <c r="E66" s="350"/>
      <c r="F66" s="350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9" t="s">
        <v>211</v>
      </c>
      <c r="B87" s="350"/>
      <c r="C87" s="350"/>
      <c r="D87" s="350"/>
      <c r="E87" s="350"/>
      <c r="F87" s="350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9" t="s">
        <v>212</v>
      </c>
      <c r="B106" s="350"/>
      <c r="C106" s="350"/>
      <c r="D106" s="350"/>
      <c r="E106" s="350"/>
      <c r="F106" s="350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9" t="s">
        <v>185</v>
      </c>
      <c r="B121" s="350"/>
      <c r="C121" s="350"/>
      <c r="D121" s="350"/>
      <c r="E121" s="350"/>
      <c r="F121" s="350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9" t="s">
        <v>71</v>
      </c>
      <c r="B136" s="350"/>
      <c r="C136" s="350"/>
      <c r="D136" s="350"/>
      <c r="E136" s="350"/>
      <c r="F136" s="350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9" t="s">
        <v>217</v>
      </c>
      <c r="B152" s="350"/>
      <c r="C152" s="350"/>
      <c r="D152" s="350"/>
      <c r="E152" s="350"/>
      <c r="F152" s="350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 t="s">
        <v>32</v>
      </c>
      <c r="C159" s="73"/>
      <c r="D159" s="97"/>
      <c r="E159" s="73"/>
      <c r="F159" s="73"/>
    </row>
    <row r="160" spans="1:7" x14ac:dyDescent="0.3">
      <c r="A160" s="58" t="s">
        <v>164</v>
      </c>
      <c r="B160" s="73" t="s">
        <v>32</v>
      </c>
      <c r="C160" s="73"/>
      <c r="D160" s="97"/>
      <c r="E160" s="73"/>
      <c r="F160" s="73"/>
    </row>
    <row r="161" spans="1:7" x14ac:dyDescent="0.3">
      <c r="A161" s="351" t="s">
        <v>36</v>
      </c>
      <c r="B161" s="356"/>
      <c r="C161" s="357"/>
      <c r="D161" s="290">
        <f>SUM(B153:C160)</f>
        <v>12</v>
      </c>
    </row>
    <row r="162" spans="1:7" x14ac:dyDescent="0.3">
      <c r="A162" s="351" t="s">
        <v>295</v>
      </c>
      <c r="B162" s="352"/>
      <c r="C162" s="353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9" t="s">
        <v>77</v>
      </c>
      <c r="B164" s="350"/>
      <c r="C164" s="350"/>
      <c r="D164" s="350"/>
      <c r="E164" s="350"/>
      <c r="F164" s="35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2</v>
      </c>
    </row>
    <row r="170" spans="1:7" x14ac:dyDescent="0.3">
      <c r="A170" s="351" t="s">
        <v>295</v>
      </c>
      <c r="B170" s="352"/>
      <c r="C170" s="353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8</v>
      </c>
    </row>
    <row r="178" spans="1:7" x14ac:dyDescent="0.3">
      <c r="A178" s="351" t="s">
        <v>295</v>
      </c>
      <c r="B178" s="352"/>
      <c r="C178" s="353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9" t="s">
        <v>78</v>
      </c>
      <c r="B180" s="350"/>
      <c r="C180" s="350"/>
      <c r="D180" s="350"/>
      <c r="E180" s="350"/>
      <c r="F180" s="350"/>
    </row>
    <row r="181" spans="1:7" ht="49.5" x14ac:dyDescent="0.3">
      <c r="A181" s="31" t="s">
        <v>315</v>
      </c>
      <c r="B181" s="73">
        <v>0</v>
      </c>
      <c r="C181" s="73"/>
      <c r="D181" s="74" t="s">
        <v>433</v>
      </c>
      <c r="E181" s="74" t="s">
        <v>434</v>
      </c>
      <c r="F181" s="73"/>
    </row>
    <row r="182" spans="1:7" ht="33" x14ac:dyDescent="0.3">
      <c r="A182" s="39" t="s">
        <v>220</v>
      </c>
      <c r="B182" s="73">
        <v>1</v>
      </c>
      <c r="C182" s="73"/>
      <c r="D182" s="74" t="s">
        <v>435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7</v>
      </c>
    </row>
    <row r="187" spans="1:7" x14ac:dyDescent="0.3">
      <c r="A187" s="351" t="s">
        <v>295</v>
      </c>
      <c r="B187" s="352"/>
      <c r="C187" s="353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9" t="s">
        <v>216</v>
      </c>
      <c r="B189" s="350"/>
      <c r="C189" s="350"/>
      <c r="D189" s="350"/>
      <c r="E189" s="350"/>
      <c r="F189" s="350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49.5" x14ac:dyDescent="0.3">
      <c r="A192" s="17" t="s">
        <v>311</v>
      </c>
      <c r="B192" s="73">
        <v>1</v>
      </c>
      <c r="C192" s="73"/>
      <c r="D192" s="74" t="s">
        <v>440</v>
      </c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3</v>
      </c>
    </row>
    <row r="195" spans="1:6" x14ac:dyDescent="0.3">
      <c r="A195" s="351" t="s">
        <v>295</v>
      </c>
      <c r="B195" s="352"/>
      <c r="C195" s="353"/>
      <c r="D195" s="288">
        <f>D194/(COUNT(B190:C193)*2)</f>
        <v>0.75</v>
      </c>
    </row>
    <row r="197" spans="1:6" ht="18" x14ac:dyDescent="0.35">
      <c r="A197" s="47" t="s">
        <v>445</v>
      </c>
      <c r="B197" s="46"/>
      <c r="C197" s="46"/>
      <c r="D197" s="239">
        <f>E197/F197</f>
        <v>1</v>
      </c>
      <c r="E197" s="316">
        <f>COUNTIF('A1 Technique'!F17:F193,"ok")</f>
        <v>6</v>
      </c>
      <c r="F197" s="316">
        <f>COUNTA('A1 Technique'!F17:F193)</f>
        <v>6</v>
      </c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64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0.94117647058823528</v>
      </c>
    </row>
  </sheetData>
  <sheetProtection algorithmName="SHA-512" hashValue="A+iQtsoPTcp+rp2Kjtzv949Z6o0s1/xfzDutnNs5+mSqrGzSAeq8JwjbDa75lp5F7FBaLBNpEAWf6bWi/XS+Fg==" saltValue="9JV2NiERhge/u4jj0rZsf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5" max="5" man="1"/>
    <brk id="171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4"/>
      <c r="E1" s="344"/>
      <c r="F1" s="344"/>
      <c r="G1" s="344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5" t="s">
        <v>179</v>
      </c>
      <c r="B7" s="345"/>
      <c r="C7" s="345"/>
      <c r="D7" s="345"/>
      <c r="E7" s="345"/>
      <c r="F7" s="345"/>
      <c r="G7" s="104"/>
    </row>
    <row r="8" spans="1:7" ht="29.25" x14ac:dyDescent="0.45">
      <c r="A8" s="346" t="str">
        <f>'Page de garde'!D18</f>
        <v>Borj Louzir</v>
      </c>
      <c r="B8" s="346"/>
      <c r="C8" s="346"/>
      <c r="D8" s="346"/>
      <c r="E8" s="346"/>
      <c r="F8" s="346"/>
      <c r="G8" s="104"/>
    </row>
    <row r="9" spans="1:7" ht="24" x14ac:dyDescent="0.45">
      <c r="A9" s="243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244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243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243" t="s">
        <v>239</v>
      </c>
      <c r="B12" s="375">
        <f>D549</f>
        <v>0</v>
      </c>
      <c r="C12" s="375"/>
      <c r="D12" s="375"/>
      <c r="E12" s="375"/>
      <c r="F12" s="375"/>
      <c r="G12" s="104"/>
    </row>
    <row r="13" spans="1:7" ht="22.5" x14ac:dyDescent="0.45">
      <c r="D13" s="342"/>
      <c r="E13" s="342"/>
      <c r="F13" s="342"/>
      <c r="G13" s="342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357</v>
      </c>
    </row>
    <row r="18" spans="1:8" ht="16.5" customHeight="1" x14ac:dyDescent="0.3">
      <c r="A18" s="325"/>
      <c r="B18" s="247" t="s">
        <v>34</v>
      </c>
      <c r="C18" s="247" t="s">
        <v>33</v>
      </c>
      <c r="D18" s="326"/>
      <c r="E18" s="327"/>
      <c r="F18" s="327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5" t="s">
        <v>378</v>
      </c>
      <c r="B38" s="336"/>
      <c r="C38" s="336"/>
      <c r="D38" s="336"/>
      <c r="E38" s="336"/>
      <c r="F38" s="337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359</v>
      </c>
      <c r="G50" s="106"/>
    </row>
    <row r="51" spans="1:7" x14ac:dyDescent="0.3">
      <c r="A51" s="325"/>
      <c r="B51" s="247" t="s">
        <v>34</v>
      </c>
      <c r="C51" s="247" t="s">
        <v>33</v>
      </c>
      <c r="D51" s="326"/>
      <c r="E51" s="327"/>
      <c r="F51" s="327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5" t="s">
        <v>378</v>
      </c>
      <c r="B94" s="336"/>
      <c r="C94" s="336"/>
      <c r="D94" s="336"/>
      <c r="E94" s="336"/>
      <c r="F94" s="337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359</v>
      </c>
    </row>
    <row r="108" spans="1:7" x14ac:dyDescent="0.3">
      <c r="A108" s="325"/>
      <c r="B108" s="247" t="s">
        <v>34</v>
      </c>
      <c r="C108" s="247" t="s">
        <v>33</v>
      </c>
      <c r="D108" s="326"/>
      <c r="E108" s="327"/>
      <c r="F108" s="327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8" t="s">
        <v>378</v>
      </c>
      <c r="B148" s="339"/>
      <c r="C148" s="339"/>
      <c r="D148" s="340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359</v>
      </c>
      <c r="G162" s="106"/>
    </row>
    <row r="163" spans="1:7" x14ac:dyDescent="0.3">
      <c r="A163" s="325"/>
      <c r="B163" s="247" t="s">
        <v>34</v>
      </c>
      <c r="C163" s="247" t="s">
        <v>33</v>
      </c>
      <c r="D163" s="326"/>
      <c r="E163" s="327"/>
      <c r="F163" s="327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1" t="s">
        <v>378</v>
      </c>
      <c r="B195" s="331"/>
      <c r="C195" s="331"/>
      <c r="D195" s="331"/>
      <c r="E195" s="331"/>
      <c r="F195" s="331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359</v>
      </c>
      <c r="G209" s="106"/>
    </row>
    <row r="210" spans="1:7" x14ac:dyDescent="0.3">
      <c r="A210" s="325"/>
      <c r="B210" s="247" t="s">
        <v>34</v>
      </c>
      <c r="C210" s="247" t="s">
        <v>33</v>
      </c>
      <c r="D210" s="326"/>
      <c r="E210" s="327"/>
      <c r="F210" s="327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1" t="s">
        <v>378</v>
      </c>
      <c r="B256" s="331"/>
      <c r="C256" s="331"/>
      <c r="D256" s="331"/>
      <c r="E256" s="331"/>
      <c r="F256" s="331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359</v>
      </c>
      <c r="G270" s="168"/>
    </row>
    <row r="271" spans="1:7" s="13" customFormat="1" x14ac:dyDescent="0.3">
      <c r="A271" s="325"/>
      <c r="B271" s="247" t="s">
        <v>34</v>
      </c>
      <c r="C271" s="247" t="s">
        <v>33</v>
      </c>
      <c r="D271" s="326"/>
      <c r="E271" s="327"/>
      <c r="F271" s="327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2" t="s">
        <v>395</v>
      </c>
      <c r="B308" s="333"/>
      <c r="C308" s="333"/>
      <c r="D308" s="333"/>
      <c r="E308" s="333"/>
      <c r="F308" s="334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359</v>
      </c>
      <c r="G322" s="106"/>
    </row>
    <row r="323" spans="1:7" x14ac:dyDescent="0.3">
      <c r="A323" s="325"/>
      <c r="B323" s="247" t="s">
        <v>34</v>
      </c>
      <c r="C323" s="247" t="s">
        <v>33</v>
      </c>
      <c r="D323" s="326"/>
      <c r="E323" s="327"/>
      <c r="F323" s="327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2" t="s">
        <v>378</v>
      </c>
      <c r="B349" s="333"/>
      <c r="C349" s="333"/>
      <c r="D349" s="333"/>
      <c r="E349" s="333"/>
      <c r="F349" s="333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359</v>
      </c>
      <c r="G362" s="106"/>
    </row>
    <row r="363" spans="1:7" x14ac:dyDescent="0.3">
      <c r="A363" s="325"/>
      <c r="B363" s="247" t="s">
        <v>34</v>
      </c>
      <c r="C363" s="247" t="s">
        <v>33</v>
      </c>
      <c r="D363" s="326"/>
      <c r="E363" s="327"/>
      <c r="F363" s="327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1" t="s">
        <v>378</v>
      </c>
      <c r="B383" s="331"/>
      <c r="C383" s="331"/>
      <c r="D383" s="331"/>
      <c r="E383" s="331"/>
      <c r="F383" s="331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359</v>
      </c>
      <c r="G395" s="106"/>
    </row>
    <row r="396" spans="1:7" x14ac:dyDescent="0.3">
      <c r="A396" s="325"/>
      <c r="B396" s="247" t="s">
        <v>34</v>
      </c>
      <c r="C396" s="247" t="s">
        <v>33</v>
      </c>
      <c r="D396" s="326"/>
      <c r="E396" s="327"/>
      <c r="F396" s="327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1" t="s">
        <v>378</v>
      </c>
      <c r="B435" s="331"/>
      <c r="C435" s="331"/>
      <c r="D435" s="331"/>
      <c r="E435" s="331"/>
      <c r="F435" s="331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359</v>
      </c>
      <c r="G448" s="106"/>
    </row>
    <row r="449" spans="1:6" x14ac:dyDescent="0.3">
      <c r="A449" s="325"/>
      <c r="B449" s="247" t="s">
        <v>34</v>
      </c>
      <c r="C449" s="247" t="s">
        <v>33</v>
      </c>
      <c r="D449" s="326"/>
      <c r="E449" s="327"/>
      <c r="F449" s="327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8" t="s">
        <v>378</v>
      </c>
      <c r="B471" s="329"/>
      <c r="C471" s="329"/>
      <c r="D471" s="329"/>
      <c r="E471" s="329"/>
      <c r="F471" s="329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30" t="s">
        <v>366</v>
      </c>
      <c r="B483" s="330"/>
      <c r="C483" s="330"/>
      <c r="D483" s="330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359</v>
      </c>
      <c r="G485" s="106"/>
    </row>
    <row r="486" spans="1:7" x14ac:dyDescent="0.3">
      <c r="A486" s="325"/>
      <c r="B486" s="247" t="s">
        <v>34</v>
      </c>
      <c r="C486" s="247" t="s">
        <v>33</v>
      </c>
      <c r="D486" s="326"/>
      <c r="E486" s="327"/>
      <c r="F486" s="327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359</v>
      </c>
      <c r="G507" s="106"/>
    </row>
    <row r="508" spans="1:7" x14ac:dyDescent="0.3">
      <c r="A508" s="325"/>
      <c r="B508" s="247" t="s">
        <v>34</v>
      </c>
      <c r="C508" s="247" t="s">
        <v>33</v>
      </c>
      <c r="D508" s="326"/>
      <c r="E508" s="327"/>
      <c r="F508" s="327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359</v>
      </c>
      <c r="G518" s="106"/>
    </row>
    <row r="519" spans="1:7" x14ac:dyDescent="0.3">
      <c r="A519" s="325"/>
      <c r="B519" s="247" t="s">
        <v>34</v>
      </c>
      <c r="C519" s="247" t="s">
        <v>33</v>
      </c>
      <c r="D519" s="326"/>
      <c r="E519" s="327"/>
      <c r="F519" s="327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359</v>
      </c>
      <c r="G538" s="106"/>
    </row>
    <row r="539" spans="1:7" x14ac:dyDescent="0.3">
      <c r="A539" s="325"/>
      <c r="B539" s="247" t="s">
        <v>34</v>
      </c>
      <c r="C539" s="247" t="s">
        <v>33</v>
      </c>
      <c r="D539" s="326"/>
      <c r="E539" s="327"/>
      <c r="F539" s="327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4"/>
      <c r="E1" s="344"/>
      <c r="F1" s="344"/>
      <c r="G1" s="344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5" t="s">
        <v>50</v>
      </c>
      <c r="B6" s="365"/>
      <c r="C6" s="365"/>
      <c r="D6" s="365"/>
      <c r="E6" s="365"/>
      <c r="F6" s="365"/>
      <c r="G6" s="104"/>
    </row>
    <row r="7" spans="1:7" s="11" customFormat="1" ht="21.75" customHeight="1" x14ac:dyDescent="0.45">
      <c r="A7" s="346" t="str">
        <f>'A3 Exploitation'!A8:F8</f>
        <v>Borj Louzir</v>
      </c>
      <c r="B7" s="346"/>
      <c r="C7" s="346"/>
      <c r="D7" s="346"/>
      <c r="E7" s="346"/>
      <c r="F7" s="346"/>
      <c r="G7" s="104"/>
    </row>
    <row r="8" spans="1:7" s="11" customFormat="1" ht="24" x14ac:dyDescent="0.45">
      <c r="A8" s="243" t="s">
        <v>42</v>
      </c>
      <c r="B8" s="373">
        <f>'A3 Exploitation'!B9:F9</f>
        <v>0</v>
      </c>
      <c r="C8" s="373"/>
      <c r="D8" s="373"/>
      <c r="E8" s="373"/>
      <c r="F8" s="373"/>
      <c r="G8" s="104"/>
    </row>
    <row r="9" spans="1:7" s="11" customFormat="1" ht="24" x14ac:dyDescent="0.45">
      <c r="A9" s="244" t="s">
        <v>44</v>
      </c>
      <c r="B9" s="374">
        <f>'A3 Exploitation'!B10:F10</f>
        <v>0</v>
      </c>
      <c r="C9" s="374"/>
      <c r="D9" s="374"/>
      <c r="E9" s="374"/>
      <c r="F9" s="374"/>
      <c r="G9" s="104"/>
    </row>
    <row r="10" spans="1:7" s="11" customFormat="1" ht="24" x14ac:dyDescent="0.45">
      <c r="A10" s="243" t="s">
        <v>43</v>
      </c>
      <c r="B10" s="370">
        <f>'A3 Exploitation'!B11:F11</f>
        <v>0</v>
      </c>
      <c r="C10" s="370"/>
      <c r="D10" s="370"/>
      <c r="E10" s="370"/>
      <c r="F10" s="370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42"/>
      <c r="E12" s="342"/>
      <c r="F12" s="342"/>
      <c r="G12" s="342"/>
    </row>
    <row r="13" spans="1:7" s="11" customFormat="1" ht="11.25" customHeight="1" x14ac:dyDescent="0.3">
      <c r="A13" s="325" t="s">
        <v>30</v>
      </c>
      <c r="B13" s="326" t="s">
        <v>31</v>
      </c>
      <c r="C13" s="326"/>
      <c r="D13" s="326" t="s">
        <v>46</v>
      </c>
      <c r="E13" s="326" t="s">
        <v>190</v>
      </c>
      <c r="F13" s="326" t="s">
        <v>191</v>
      </c>
      <c r="G13" s="91"/>
    </row>
    <row r="14" spans="1:7" s="11" customFormat="1" ht="12.75" customHeight="1" x14ac:dyDescent="0.3">
      <c r="A14" s="325"/>
      <c r="B14" s="247" t="s">
        <v>34</v>
      </c>
      <c r="C14" s="247" t="s">
        <v>33</v>
      </c>
      <c r="D14" s="326"/>
      <c r="E14" s="326"/>
      <c r="F14" s="326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8" t="s">
        <v>0</v>
      </c>
      <c r="B16" s="359"/>
      <c r="C16" s="359"/>
      <c r="D16" s="359"/>
      <c r="E16" s="359"/>
      <c r="F16" s="359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60" t="s">
        <v>36</v>
      </c>
      <c r="B22" s="356"/>
      <c r="C22" s="357"/>
      <c r="D22" s="290">
        <f>SUM(B17:C21)</f>
        <v>0</v>
      </c>
    </row>
    <row r="23" spans="1:7" x14ac:dyDescent="0.3">
      <c r="A23" s="351" t="s">
        <v>295</v>
      </c>
      <c r="B23" s="352"/>
      <c r="C23" s="353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9" t="s">
        <v>4</v>
      </c>
      <c r="B25" s="350"/>
      <c r="C25" s="350"/>
      <c r="D25" s="350"/>
      <c r="E25" s="350"/>
      <c r="F25" s="35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9" t="s">
        <v>219</v>
      </c>
      <c r="B36" s="350"/>
      <c r="C36" s="350"/>
      <c r="D36" s="350"/>
      <c r="E36" s="350"/>
      <c r="F36" s="35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0</v>
      </c>
    </row>
    <row r="53" spans="1:7" x14ac:dyDescent="0.3">
      <c r="A53" s="351" t="s">
        <v>295</v>
      </c>
      <c r="B53" s="352"/>
      <c r="C53" s="353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9" t="s">
        <v>8</v>
      </c>
      <c r="B55" s="350"/>
      <c r="C55" s="350"/>
      <c r="D55" s="350"/>
      <c r="E55" s="350"/>
      <c r="F55" s="35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0</v>
      </c>
    </row>
    <row r="64" spans="1:7" x14ac:dyDescent="0.3">
      <c r="A64" s="351" t="s">
        <v>295</v>
      </c>
      <c r="B64" s="352"/>
      <c r="C64" s="353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9" t="s">
        <v>130</v>
      </c>
      <c r="B66" s="350"/>
      <c r="C66" s="350"/>
      <c r="D66" s="350"/>
      <c r="E66" s="350"/>
      <c r="F66" s="350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9" t="s">
        <v>211</v>
      </c>
      <c r="B87" s="350"/>
      <c r="C87" s="350"/>
      <c r="D87" s="350"/>
      <c r="E87" s="350"/>
      <c r="F87" s="350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9" t="s">
        <v>212</v>
      </c>
      <c r="B106" s="350"/>
      <c r="C106" s="350"/>
      <c r="D106" s="350"/>
      <c r="E106" s="350"/>
      <c r="F106" s="350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9" t="s">
        <v>185</v>
      </c>
      <c r="B121" s="350"/>
      <c r="C121" s="350"/>
      <c r="D121" s="350"/>
      <c r="E121" s="350"/>
      <c r="F121" s="350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9" t="s">
        <v>71</v>
      </c>
      <c r="B136" s="350"/>
      <c r="C136" s="350"/>
      <c r="D136" s="350"/>
      <c r="E136" s="350"/>
      <c r="F136" s="350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9" t="s">
        <v>217</v>
      </c>
      <c r="B152" s="350"/>
      <c r="C152" s="350"/>
      <c r="D152" s="350"/>
      <c r="E152" s="350"/>
      <c r="F152" s="350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1" t="s">
        <v>36</v>
      </c>
      <c r="B161" s="356"/>
      <c r="C161" s="357"/>
      <c r="D161" s="290">
        <f>SUM(B153:C160)</f>
        <v>0</v>
      </c>
    </row>
    <row r="162" spans="1:7" x14ac:dyDescent="0.3">
      <c r="A162" s="351" t="s">
        <v>295</v>
      </c>
      <c r="B162" s="352"/>
      <c r="C162" s="353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9" t="s">
        <v>77</v>
      </c>
      <c r="B164" s="350"/>
      <c r="C164" s="350"/>
      <c r="D164" s="350"/>
      <c r="E164" s="350"/>
      <c r="F164" s="35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0</v>
      </c>
    </row>
    <row r="170" spans="1:7" x14ac:dyDescent="0.3">
      <c r="A170" s="351" t="s">
        <v>295</v>
      </c>
      <c r="B170" s="352"/>
      <c r="C170" s="353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0</v>
      </c>
    </row>
    <row r="178" spans="1:7" x14ac:dyDescent="0.3">
      <c r="A178" s="351" t="s">
        <v>295</v>
      </c>
      <c r="B178" s="352"/>
      <c r="C178" s="353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9" t="s">
        <v>78</v>
      </c>
      <c r="B180" s="350"/>
      <c r="C180" s="350"/>
      <c r="D180" s="350"/>
      <c r="E180" s="350"/>
      <c r="F180" s="350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0</v>
      </c>
    </row>
    <row r="187" spans="1:7" x14ac:dyDescent="0.3">
      <c r="A187" s="351" t="s">
        <v>295</v>
      </c>
      <c r="B187" s="352"/>
      <c r="C187" s="353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9" t="s">
        <v>216</v>
      </c>
      <c r="B189" s="350"/>
      <c r="C189" s="350"/>
      <c r="D189" s="350"/>
      <c r="E189" s="350"/>
      <c r="F189" s="350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0</v>
      </c>
    </row>
    <row r="195" spans="1:6" x14ac:dyDescent="0.3">
      <c r="A195" s="351" t="s">
        <v>295</v>
      </c>
      <c r="B195" s="352"/>
      <c r="C195" s="353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4"/>
      <c r="E1" s="344"/>
      <c r="F1" s="344"/>
      <c r="G1" s="344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5" t="s">
        <v>179</v>
      </c>
      <c r="B7" s="345"/>
      <c r="C7" s="345"/>
      <c r="D7" s="345"/>
      <c r="E7" s="345"/>
      <c r="F7" s="345"/>
      <c r="G7" s="104"/>
    </row>
    <row r="8" spans="1:7" ht="29.25" x14ac:dyDescent="0.45">
      <c r="A8" s="346" t="str">
        <f>'Page de garde'!D18</f>
        <v>Borj Louzir</v>
      </c>
      <c r="B8" s="346"/>
      <c r="C8" s="346"/>
      <c r="D8" s="346"/>
      <c r="E8" s="346"/>
      <c r="F8" s="346"/>
      <c r="G8" s="104"/>
    </row>
    <row r="9" spans="1:7" ht="24" x14ac:dyDescent="0.45">
      <c r="A9" s="306" t="s">
        <v>42</v>
      </c>
      <c r="B9" s="380"/>
      <c r="C9" s="380"/>
      <c r="D9" s="380"/>
      <c r="E9" s="380"/>
      <c r="F9" s="380"/>
      <c r="G9" s="104"/>
    </row>
    <row r="10" spans="1:7" ht="24" x14ac:dyDescent="0.45">
      <c r="A10" s="307" t="s">
        <v>44</v>
      </c>
      <c r="B10" s="381"/>
      <c r="C10" s="381"/>
      <c r="D10" s="381"/>
      <c r="E10" s="381"/>
      <c r="F10" s="381"/>
      <c r="G10" s="104"/>
    </row>
    <row r="11" spans="1:7" ht="24" x14ac:dyDescent="0.45">
      <c r="A11" s="306" t="s">
        <v>43</v>
      </c>
      <c r="B11" s="379"/>
      <c r="C11" s="379"/>
      <c r="D11" s="379"/>
      <c r="E11" s="379"/>
      <c r="F11" s="379"/>
      <c r="G11" s="104"/>
    </row>
    <row r="12" spans="1:7" ht="24" x14ac:dyDescent="0.45">
      <c r="A12" s="306" t="s">
        <v>239</v>
      </c>
      <c r="B12" s="382">
        <f>D549</f>
        <v>0</v>
      </c>
      <c r="C12" s="382"/>
      <c r="D12" s="382"/>
      <c r="E12" s="382"/>
      <c r="F12" s="382"/>
      <c r="G12" s="104"/>
    </row>
    <row r="13" spans="1:7" ht="22.5" x14ac:dyDescent="0.45">
      <c r="D13" s="342"/>
      <c r="E13" s="342"/>
      <c r="F13" s="342"/>
      <c r="G13" s="342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357</v>
      </c>
    </row>
    <row r="18" spans="1:8" ht="16.5" customHeight="1" x14ac:dyDescent="0.3">
      <c r="A18" s="325"/>
      <c r="B18" s="247" t="s">
        <v>34</v>
      </c>
      <c r="C18" s="247" t="s">
        <v>33</v>
      </c>
      <c r="D18" s="326"/>
      <c r="E18" s="327"/>
      <c r="F18" s="327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5" t="s">
        <v>378</v>
      </c>
      <c r="B38" s="336"/>
      <c r="C38" s="336"/>
      <c r="D38" s="336"/>
      <c r="E38" s="336"/>
      <c r="F38" s="337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359</v>
      </c>
      <c r="G50" s="106"/>
    </row>
    <row r="51" spans="1:7" ht="16.5" customHeight="1" x14ac:dyDescent="0.3">
      <c r="A51" s="325"/>
      <c r="B51" s="247" t="s">
        <v>34</v>
      </c>
      <c r="C51" s="247" t="s">
        <v>33</v>
      </c>
      <c r="D51" s="326"/>
      <c r="E51" s="327"/>
      <c r="F51" s="327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5" t="s">
        <v>378</v>
      </c>
      <c r="B94" s="336"/>
      <c r="C94" s="336"/>
      <c r="D94" s="336"/>
      <c r="E94" s="336"/>
      <c r="F94" s="337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359</v>
      </c>
    </row>
    <row r="108" spans="1:7" ht="16.5" customHeight="1" x14ac:dyDescent="0.3">
      <c r="A108" s="325"/>
      <c r="B108" s="247" t="s">
        <v>34</v>
      </c>
      <c r="C108" s="247" t="s">
        <v>33</v>
      </c>
      <c r="D108" s="326"/>
      <c r="E108" s="327"/>
      <c r="F108" s="327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8" t="s">
        <v>378</v>
      </c>
      <c r="B148" s="339"/>
      <c r="C148" s="339"/>
      <c r="D148" s="340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359</v>
      </c>
      <c r="G162" s="106"/>
    </row>
    <row r="163" spans="1:7" ht="16.5" customHeight="1" x14ac:dyDescent="0.3">
      <c r="A163" s="325"/>
      <c r="B163" s="247" t="s">
        <v>34</v>
      </c>
      <c r="C163" s="247" t="s">
        <v>33</v>
      </c>
      <c r="D163" s="326"/>
      <c r="E163" s="327"/>
      <c r="F163" s="327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1" t="s">
        <v>378</v>
      </c>
      <c r="B195" s="331"/>
      <c r="C195" s="331"/>
      <c r="D195" s="331"/>
      <c r="E195" s="331"/>
      <c r="F195" s="331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359</v>
      </c>
      <c r="G209" s="106"/>
    </row>
    <row r="210" spans="1:7" ht="16.5" customHeight="1" x14ac:dyDescent="0.3">
      <c r="A210" s="325"/>
      <c r="B210" s="247" t="s">
        <v>34</v>
      </c>
      <c r="C210" s="247" t="s">
        <v>33</v>
      </c>
      <c r="D210" s="326"/>
      <c r="E210" s="327"/>
      <c r="F210" s="327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1" t="s">
        <v>378</v>
      </c>
      <c r="B256" s="331"/>
      <c r="C256" s="331"/>
      <c r="D256" s="331"/>
      <c r="E256" s="331"/>
      <c r="F256" s="331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359</v>
      </c>
      <c r="G270" s="168"/>
    </row>
    <row r="271" spans="1:7" s="13" customFormat="1" ht="16.5" customHeight="1" x14ac:dyDescent="0.3">
      <c r="A271" s="325"/>
      <c r="B271" s="247" t="s">
        <v>34</v>
      </c>
      <c r="C271" s="247" t="s">
        <v>33</v>
      </c>
      <c r="D271" s="326"/>
      <c r="E271" s="327"/>
      <c r="F271" s="327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2" t="s">
        <v>395</v>
      </c>
      <c r="B308" s="333"/>
      <c r="C308" s="333"/>
      <c r="D308" s="333"/>
      <c r="E308" s="333"/>
      <c r="F308" s="334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359</v>
      </c>
      <c r="G322" s="106"/>
    </row>
    <row r="323" spans="1:7" ht="16.5" customHeight="1" x14ac:dyDescent="0.3">
      <c r="A323" s="325"/>
      <c r="B323" s="247" t="s">
        <v>34</v>
      </c>
      <c r="C323" s="247" t="s">
        <v>33</v>
      </c>
      <c r="D323" s="326"/>
      <c r="E323" s="327"/>
      <c r="F323" s="327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2" t="s">
        <v>378</v>
      </c>
      <c r="B349" s="333"/>
      <c r="C349" s="333"/>
      <c r="D349" s="333"/>
      <c r="E349" s="333"/>
      <c r="F349" s="333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359</v>
      </c>
      <c r="G362" s="106"/>
    </row>
    <row r="363" spans="1:7" ht="16.5" customHeight="1" x14ac:dyDescent="0.3">
      <c r="A363" s="325"/>
      <c r="B363" s="247" t="s">
        <v>34</v>
      </c>
      <c r="C363" s="247" t="s">
        <v>33</v>
      </c>
      <c r="D363" s="326"/>
      <c r="E363" s="327"/>
      <c r="F363" s="327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1" t="s">
        <v>378</v>
      </c>
      <c r="B383" s="331"/>
      <c r="C383" s="331"/>
      <c r="D383" s="331"/>
      <c r="E383" s="331"/>
      <c r="F383" s="331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359</v>
      </c>
      <c r="G395" s="106"/>
    </row>
    <row r="396" spans="1:7" ht="16.5" customHeight="1" x14ac:dyDescent="0.3">
      <c r="A396" s="325"/>
      <c r="B396" s="247" t="s">
        <v>34</v>
      </c>
      <c r="C396" s="247" t="s">
        <v>33</v>
      </c>
      <c r="D396" s="326"/>
      <c r="E396" s="327"/>
      <c r="F396" s="327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1" t="s">
        <v>378</v>
      </c>
      <c r="B435" s="331"/>
      <c r="C435" s="331"/>
      <c r="D435" s="331"/>
      <c r="E435" s="331"/>
      <c r="F435" s="331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359</v>
      </c>
      <c r="G448" s="106"/>
    </row>
    <row r="449" spans="1:6" ht="16.5" customHeight="1" x14ac:dyDescent="0.3">
      <c r="A449" s="325"/>
      <c r="B449" s="247" t="s">
        <v>34</v>
      </c>
      <c r="C449" s="247" t="s">
        <v>33</v>
      </c>
      <c r="D449" s="326"/>
      <c r="E449" s="327"/>
      <c r="F449" s="327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8" t="s">
        <v>378</v>
      </c>
      <c r="B471" s="329"/>
      <c r="C471" s="329"/>
      <c r="D471" s="329"/>
      <c r="E471" s="329"/>
      <c r="F471" s="329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30" t="s">
        <v>366</v>
      </c>
      <c r="B483" s="330"/>
      <c r="C483" s="330"/>
      <c r="D483" s="330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359</v>
      </c>
      <c r="G485" s="106"/>
    </row>
    <row r="486" spans="1:7" ht="16.5" customHeight="1" x14ac:dyDescent="0.3">
      <c r="A486" s="325"/>
      <c r="B486" s="247" t="s">
        <v>34</v>
      </c>
      <c r="C486" s="247" t="s">
        <v>33</v>
      </c>
      <c r="D486" s="326"/>
      <c r="E486" s="327"/>
      <c r="F486" s="327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359</v>
      </c>
      <c r="G507" s="106"/>
    </row>
    <row r="508" spans="1:7" ht="16.5" customHeight="1" x14ac:dyDescent="0.3">
      <c r="A508" s="325"/>
      <c r="B508" s="247" t="s">
        <v>34</v>
      </c>
      <c r="C508" s="247" t="s">
        <v>33</v>
      </c>
      <c r="D508" s="326"/>
      <c r="E508" s="327"/>
      <c r="F508" s="327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359</v>
      </c>
      <c r="G518" s="106"/>
    </row>
    <row r="519" spans="1:7" ht="16.5" customHeight="1" x14ac:dyDescent="0.3">
      <c r="A519" s="325"/>
      <c r="B519" s="247" t="s">
        <v>34</v>
      </c>
      <c r="C519" s="247" t="s">
        <v>33</v>
      </c>
      <c r="D519" s="326"/>
      <c r="E519" s="327"/>
      <c r="F519" s="327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359</v>
      </c>
      <c r="G538" s="106"/>
    </row>
    <row r="539" spans="1:7" ht="16.5" customHeight="1" x14ac:dyDescent="0.3">
      <c r="A539" s="325"/>
      <c r="B539" s="247" t="s">
        <v>34</v>
      </c>
      <c r="C539" s="247" t="s">
        <v>33</v>
      </c>
      <c r="D539" s="326"/>
      <c r="E539" s="327"/>
      <c r="F539" s="327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4"/>
      <c r="E1" s="344"/>
      <c r="F1" s="344"/>
      <c r="G1" s="344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5" t="s">
        <v>50</v>
      </c>
      <c r="B6" s="365"/>
      <c r="C6" s="365"/>
      <c r="D6" s="365"/>
      <c r="E6" s="365"/>
      <c r="F6" s="365"/>
      <c r="G6" s="104"/>
    </row>
    <row r="7" spans="1:7" s="11" customFormat="1" ht="21.75" customHeight="1" x14ac:dyDescent="0.45">
      <c r="A7" s="346" t="e">
        <f>#REF!</f>
        <v>#REF!</v>
      </c>
      <c r="B7" s="346"/>
      <c r="C7" s="346"/>
      <c r="D7" s="346"/>
      <c r="E7" s="346"/>
      <c r="F7" s="346"/>
      <c r="G7" s="104"/>
    </row>
    <row r="8" spans="1:7" s="11" customFormat="1" ht="24" x14ac:dyDescent="0.45">
      <c r="A8" s="243" t="s">
        <v>42</v>
      </c>
      <c r="B8" s="373">
        <f>'A4 Exploitation'!B9:F9</f>
        <v>0</v>
      </c>
      <c r="C8" s="373"/>
      <c r="D8" s="373"/>
      <c r="E8" s="373"/>
      <c r="F8" s="373"/>
      <c r="G8" s="104"/>
    </row>
    <row r="9" spans="1:7" s="11" customFormat="1" ht="24" x14ac:dyDescent="0.45">
      <c r="A9" s="244" t="s">
        <v>44</v>
      </c>
      <c r="B9" s="374">
        <f>'A4 Exploitation'!B10:F10</f>
        <v>0</v>
      </c>
      <c r="C9" s="374"/>
      <c r="D9" s="374"/>
      <c r="E9" s="374"/>
      <c r="F9" s="374"/>
      <c r="G9" s="104"/>
    </row>
    <row r="10" spans="1:7" s="11" customFormat="1" ht="24" x14ac:dyDescent="0.45">
      <c r="A10" s="243" t="s">
        <v>43</v>
      </c>
      <c r="B10" s="370">
        <f>'A4 Exploitation'!A8:F8</f>
        <v>0</v>
      </c>
      <c r="C10" s="370"/>
      <c r="D10" s="370"/>
      <c r="E10" s="370"/>
      <c r="F10" s="370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42"/>
      <c r="E12" s="342"/>
      <c r="F12" s="342"/>
      <c r="G12" s="342"/>
    </row>
    <row r="13" spans="1:7" s="11" customFormat="1" ht="11.25" customHeight="1" x14ac:dyDescent="0.3">
      <c r="A13" s="325" t="s">
        <v>30</v>
      </c>
      <c r="B13" s="326" t="s">
        <v>31</v>
      </c>
      <c r="C13" s="326"/>
      <c r="D13" s="326" t="s">
        <v>46</v>
      </c>
      <c r="E13" s="326" t="s">
        <v>190</v>
      </c>
      <c r="F13" s="326" t="s">
        <v>191</v>
      </c>
      <c r="G13" s="91"/>
    </row>
    <row r="14" spans="1:7" s="11" customFormat="1" ht="12.75" customHeight="1" x14ac:dyDescent="0.3">
      <c r="A14" s="325"/>
      <c r="B14" s="247" t="s">
        <v>34</v>
      </c>
      <c r="C14" s="247" t="s">
        <v>33</v>
      </c>
      <c r="D14" s="326"/>
      <c r="E14" s="326"/>
      <c r="F14" s="326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8" t="s">
        <v>0</v>
      </c>
      <c r="B16" s="359"/>
      <c r="C16" s="359"/>
      <c r="D16" s="359"/>
      <c r="E16" s="359"/>
      <c r="F16" s="359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60" t="s">
        <v>36</v>
      </c>
      <c r="B22" s="356"/>
      <c r="C22" s="357"/>
      <c r="D22" s="290">
        <f>SUM(B17:C21)</f>
        <v>0</v>
      </c>
    </row>
    <row r="23" spans="1:7" x14ac:dyDescent="0.3">
      <c r="A23" s="351" t="s">
        <v>295</v>
      </c>
      <c r="B23" s="352"/>
      <c r="C23" s="353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9" t="s">
        <v>4</v>
      </c>
      <c r="B25" s="350"/>
      <c r="C25" s="350"/>
      <c r="D25" s="350"/>
      <c r="E25" s="350"/>
      <c r="F25" s="35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9" t="s">
        <v>219</v>
      </c>
      <c r="B36" s="350"/>
      <c r="C36" s="350"/>
      <c r="D36" s="350"/>
      <c r="E36" s="350"/>
      <c r="F36" s="35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0</v>
      </c>
    </row>
    <row r="53" spans="1:7" x14ac:dyDescent="0.3">
      <c r="A53" s="351" t="s">
        <v>295</v>
      </c>
      <c r="B53" s="352"/>
      <c r="C53" s="353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9" t="s">
        <v>8</v>
      </c>
      <c r="B55" s="350"/>
      <c r="C55" s="350"/>
      <c r="D55" s="350"/>
      <c r="E55" s="350"/>
      <c r="F55" s="35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0</v>
      </c>
    </row>
    <row r="64" spans="1:7" x14ac:dyDescent="0.3">
      <c r="A64" s="351" t="s">
        <v>295</v>
      </c>
      <c r="B64" s="352"/>
      <c r="C64" s="353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9" t="s">
        <v>130</v>
      </c>
      <c r="B66" s="350"/>
      <c r="C66" s="350"/>
      <c r="D66" s="350"/>
      <c r="E66" s="350"/>
      <c r="F66" s="350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9" t="s">
        <v>211</v>
      </c>
      <c r="B87" s="350"/>
      <c r="C87" s="350"/>
      <c r="D87" s="350"/>
      <c r="E87" s="350"/>
      <c r="F87" s="350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9" t="s">
        <v>212</v>
      </c>
      <c r="B106" s="350"/>
      <c r="C106" s="350"/>
      <c r="D106" s="350"/>
      <c r="E106" s="350"/>
      <c r="F106" s="350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9" t="s">
        <v>185</v>
      </c>
      <c r="B121" s="350"/>
      <c r="C121" s="350"/>
      <c r="D121" s="350"/>
      <c r="E121" s="350"/>
      <c r="F121" s="350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9" t="s">
        <v>71</v>
      </c>
      <c r="B136" s="350"/>
      <c r="C136" s="350"/>
      <c r="D136" s="350"/>
      <c r="E136" s="350"/>
      <c r="F136" s="350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9" t="s">
        <v>217</v>
      </c>
      <c r="B152" s="350"/>
      <c r="C152" s="350"/>
      <c r="D152" s="350"/>
      <c r="E152" s="350"/>
      <c r="F152" s="350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1" t="s">
        <v>36</v>
      </c>
      <c r="B161" s="356"/>
      <c r="C161" s="357"/>
      <c r="D161" s="290">
        <f>SUM(B153:C160)</f>
        <v>0</v>
      </c>
    </row>
    <row r="162" spans="1:7" x14ac:dyDescent="0.3">
      <c r="A162" s="351" t="s">
        <v>295</v>
      </c>
      <c r="B162" s="352"/>
      <c r="C162" s="353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9" t="s">
        <v>77</v>
      </c>
      <c r="B164" s="350"/>
      <c r="C164" s="350"/>
      <c r="D164" s="350"/>
      <c r="E164" s="350"/>
      <c r="F164" s="35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0</v>
      </c>
    </row>
    <row r="170" spans="1:7" x14ac:dyDescent="0.3">
      <c r="A170" s="351" t="s">
        <v>295</v>
      </c>
      <c r="B170" s="352"/>
      <c r="C170" s="353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0</v>
      </c>
    </row>
    <row r="178" spans="1:7" x14ac:dyDescent="0.3">
      <c r="A178" s="351" t="s">
        <v>295</v>
      </c>
      <c r="B178" s="352"/>
      <c r="C178" s="353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9" t="s">
        <v>78</v>
      </c>
      <c r="B180" s="350"/>
      <c r="C180" s="350"/>
      <c r="D180" s="350"/>
      <c r="E180" s="350"/>
      <c r="F180" s="350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0</v>
      </c>
    </row>
    <row r="187" spans="1:7" x14ac:dyDescent="0.3">
      <c r="A187" s="351" t="s">
        <v>295</v>
      </c>
      <c r="B187" s="352"/>
      <c r="C187" s="353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9" t="s">
        <v>216</v>
      </c>
      <c r="B189" s="350"/>
      <c r="C189" s="350"/>
      <c r="D189" s="350"/>
      <c r="E189" s="350"/>
      <c r="F189" s="350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0</v>
      </c>
    </row>
    <row r="195" spans="1:6" x14ac:dyDescent="0.3">
      <c r="A195" s="351" t="s">
        <v>295</v>
      </c>
      <c r="B195" s="352"/>
      <c r="C195" s="353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2018-10-04T16:20:41Z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