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D476" i="43"/>
  <c r="F532" i="43"/>
  <c r="F543" i="43"/>
  <c r="D197" i="35"/>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C138" i="35"/>
  <c r="C132" i="35"/>
  <c r="C130" i="35"/>
  <c r="C128" i="35"/>
  <c r="C127" i="35"/>
  <c r="C116" i="35"/>
  <c r="C115" i="35"/>
  <c r="C112" i="35"/>
  <c r="D118" i="35" s="1"/>
  <c r="D119" i="35" s="1"/>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D543" i="43"/>
  <c r="B543" i="43" s="1"/>
  <c r="E543" i="43"/>
  <c r="C542" i="43"/>
  <c r="A537" i="43"/>
  <c r="D532" i="43"/>
  <c r="B532" i="43" s="1"/>
  <c r="E532" i="43"/>
  <c r="C530" i="43"/>
  <c r="C528" i="43"/>
  <c r="A517" i="43"/>
  <c r="F512" i="43"/>
  <c r="D512" i="43" s="1"/>
  <c r="B512" i="43" s="1"/>
  <c r="D513" i="43" s="1"/>
  <c r="D514" i="43" s="1"/>
  <c r="B152" i="29" s="1"/>
  <c r="E512" i="43"/>
  <c r="A506" i="43"/>
  <c r="F498" i="43"/>
  <c r="E498" i="43"/>
  <c r="D498" i="43"/>
  <c r="B498" i="43" s="1"/>
  <c r="D499" i="43" s="1"/>
  <c r="D500" i="43" s="1"/>
  <c r="C490" i="43"/>
  <c r="D493" i="43" s="1"/>
  <c r="D494" i="43" s="1"/>
  <c r="A484" i="43"/>
  <c r="F476" i="43"/>
  <c r="E476" i="43"/>
  <c r="C469" i="43"/>
  <c r="C466" i="43"/>
  <c r="C465" i="43"/>
  <c r="C461" i="43"/>
  <c r="C455" i="43"/>
  <c r="D457" i="43" s="1"/>
  <c r="D458" i="43" s="1"/>
  <c r="A447" i="43"/>
  <c r="F439" i="43"/>
  <c r="E439" i="43"/>
  <c r="C438" i="43"/>
  <c r="C432" i="43"/>
  <c r="C431" i="43"/>
  <c r="C425" i="43"/>
  <c r="D426" i="43" s="1"/>
  <c r="D427" i="43" s="1"/>
  <c r="C422" i="43"/>
  <c r="C415" i="43"/>
  <c r="C411" i="43"/>
  <c r="D417" i="43" s="1"/>
  <c r="D418" i="43" s="1"/>
  <c r="C405" i="43"/>
  <c r="C402" i="43"/>
  <c r="A394" i="43"/>
  <c r="F386" i="43"/>
  <c r="E386" i="43"/>
  <c r="C381" i="43"/>
  <c r="C378" i="43"/>
  <c r="C371" i="43"/>
  <c r="C369" i="43"/>
  <c r="C368" i="43"/>
  <c r="A361" i="43"/>
  <c r="F353" i="43"/>
  <c r="E353" i="43"/>
  <c r="D353" i="43"/>
  <c r="C348" i="43"/>
  <c r="C344" i="43"/>
  <c r="C342" i="43"/>
  <c r="C340" i="43"/>
  <c r="C331" i="43"/>
  <c r="D333" i="43" s="1"/>
  <c r="D334" i="43" s="1"/>
  <c r="A321" i="43"/>
  <c r="F313" i="43"/>
  <c r="E313" i="43"/>
  <c r="C304" i="43"/>
  <c r="C302" i="43"/>
  <c r="C297" i="43"/>
  <c r="C295" i="43"/>
  <c r="C294" i="43"/>
  <c r="C291" i="43"/>
  <c r="C282" i="43"/>
  <c r="C278" i="43"/>
  <c r="A269" i="43"/>
  <c r="F261" i="43"/>
  <c r="E261" i="43"/>
  <c r="D261" i="43" s="1"/>
  <c r="C252" i="43"/>
  <c r="C251" i="43"/>
  <c r="C250" i="43"/>
  <c r="C249" i="43"/>
  <c r="C240" i="43"/>
  <c r="C238" i="43"/>
  <c r="C235" i="43"/>
  <c r="C230" i="43"/>
  <c r="C227" i="43"/>
  <c r="C220" i="43"/>
  <c r="C219" i="43"/>
  <c r="A208" i="43"/>
  <c r="F200" i="43"/>
  <c r="E200" i="43"/>
  <c r="D200" i="43"/>
  <c r="C194" i="43"/>
  <c r="C190" i="43"/>
  <c r="C186" i="43"/>
  <c r="C184" i="43"/>
  <c r="D201" i="43" s="1"/>
  <c r="D202" i="43" s="1"/>
  <c r="C182" i="43"/>
  <c r="C181" i="43"/>
  <c r="C170" i="43"/>
  <c r="D172" i="43" s="1"/>
  <c r="A161" i="43"/>
  <c r="F153" i="43"/>
  <c r="E153" i="43"/>
  <c r="D153" i="43" s="1"/>
  <c r="C147" i="43"/>
  <c r="C145" i="43"/>
  <c r="C143" i="43"/>
  <c r="C138" i="43"/>
  <c r="C134" i="43"/>
  <c r="C132" i="43"/>
  <c r="C131" i="43"/>
  <c r="D139" i="43" s="1"/>
  <c r="D140" i="43" s="1"/>
  <c r="C129" i="43"/>
  <c r="C125" i="43"/>
  <c r="C115" i="43"/>
  <c r="D117" i="43" s="1"/>
  <c r="D118" i="43" s="1"/>
  <c r="A106" i="43"/>
  <c r="F99" i="43"/>
  <c r="E99" i="43"/>
  <c r="D99" i="43"/>
  <c r="C91" i="43"/>
  <c r="C89" i="43"/>
  <c r="C82" i="43"/>
  <c r="C79" i="43"/>
  <c r="C74" i="43"/>
  <c r="C72" i="43"/>
  <c r="C69" i="43"/>
  <c r="C68" i="43"/>
  <c r="C65" i="43"/>
  <c r="C59" i="43"/>
  <c r="D61" i="43" s="1"/>
  <c r="D62" i="43" s="1"/>
  <c r="A49" i="43"/>
  <c r="F41" i="43"/>
  <c r="E41" i="43"/>
  <c r="C35" i="43"/>
  <c r="C34" i="43"/>
  <c r="C30" i="43"/>
  <c r="D25" i="43"/>
  <c r="D26" i="43" s="1"/>
  <c r="A16" i="43"/>
  <c r="A8" i="43"/>
  <c r="A7" i="35" s="1"/>
  <c r="D194" i="37"/>
  <c r="C191" i="37"/>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D118" i="37" s="1"/>
  <c r="D119" i="37" s="1"/>
  <c r="C100" i="37"/>
  <c r="C99" i="37"/>
  <c r="C94" i="37"/>
  <c r="C93" i="37"/>
  <c r="D102" i="37" s="1"/>
  <c r="D103" i="37" s="1"/>
  <c r="C82" i="37"/>
  <c r="C80" i="37"/>
  <c r="C77" i="37"/>
  <c r="C76" i="37"/>
  <c r="C75" i="37"/>
  <c r="C61" i="37"/>
  <c r="C60" i="37"/>
  <c r="C56" i="37"/>
  <c r="C51" i="37"/>
  <c r="D52" i="37" s="1"/>
  <c r="D53" i="37" s="1"/>
  <c r="D42" i="37"/>
  <c r="D43" i="37" s="1"/>
  <c r="C37" i="37"/>
  <c r="C26" i="37"/>
  <c r="D33" i="37" s="1"/>
  <c r="D34" i="37" s="1"/>
  <c r="D22" i="37"/>
  <c r="D23" i="37" s="1"/>
  <c r="B10" i="37"/>
  <c r="B9" i="37"/>
  <c r="B8" i="37"/>
  <c r="D547" i="36"/>
  <c r="B43" i="29" s="1"/>
  <c r="B543" i="36"/>
  <c r="C542" i="36"/>
  <c r="D544" i="36" s="1"/>
  <c r="A537" i="36"/>
  <c r="B532" i="36"/>
  <c r="C530" i="36"/>
  <c r="C528" i="36"/>
  <c r="A517" i="36"/>
  <c r="B512" i="36"/>
  <c r="D513" i="36" s="1"/>
  <c r="D514" i="36" s="1"/>
  <c r="B151" i="29" s="1"/>
  <c r="A506" i="36"/>
  <c r="B498" i="36"/>
  <c r="D499" i="36" s="1"/>
  <c r="D500" i="36" s="1"/>
  <c r="C490" i="36"/>
  <c r="D493" i="36" s="1"/>
  <c r="D494" i="36" s="1"/>
  <c r="A484" i="36"/>
  <c r="B476" i="36"/>
  <c r="C469" i="36"/>
  <c r="C466" i="36"/>
  <c r="C465" i="36"/>
  <c r="C461" i="36"/>
  <c r="C455" i="36"/>
  <c r="D457" i="36" s="1"/>
  <c r="D458" i="36" s="1"/>
  <c r="A447" i="36"/>
  <c r="B439" i="36"/>
  <c r="C438" i="36"/>
  <c r="C432" i="36"/>
  <c r="C431" i="36"/>
  <c r="D440" i="36" s="1"/>
  <c r="C425" i="36"/>
  <c r="C422" i="36"/>
  <c r="D426" i="36" s="1"/>
  <c r="D427" i="36" s="1"/>
  <c r="C415" i="36"/>
  <c r="C411" i="36"/>
  <c r="C405" i="36"/>
  <c r="C402" i="36"/>
  <c r="A394" i="36"/>
  <c r="B386" i="36"/>
  <c r="C381" i="36"/>
  <c r="C378" i="36"/>
  <c r="C371" i="36"/>
  <c r="C369" i="36"/>
  <c r="C368" i="36"/>
  <c r="A361" i="36"/>
  <c r="B353" i="36"/>
  <c r="C348" i="36"/>
  <c r="C344" i="36"/>
  <c r="C342" i="36"/>
  <c r="C340" i="36"/>
  <c r="D333" i="36"/>
  <c r="D334" i="36" s="1"/>
  <c r="C331" i="36"/>
  <c r="A321" i="36"/>
  <c r="B313" i="36"/>
  <c r="C304" i="36"/>
  <c r="C302" i="36"/>
  <c r="C297" i="36"/>
  <c r="C295" i="36"/>
  <c r="C294" i="36"/>
  <c r="C291" i="36"/>
  <c r="C282" i="36"/>
  <c r="C278" i="36"/>
  <c r="D285" i="36" s="1"/>
  <c r="D286" i="36" s="1"/>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D172" i="36"/>
  <c r="C170" i="36"/>
  <c r="A161" i="36"/>
  <c r="B153" i="36"/>
  <c r="C147" i="36"/>
  <c r="C145" i="36"/>
  <c r="C143" i="36"/>
  <c r="D154" i="36" s="1"/>
  <c r="C138" i="36"/>
  <c r="C134" i="36"/>
  <c r="C132" i="36"/>
  <c r="C131" i="36"/>
  <c r="C129" i="36"/>
  <c r="C125" i="36"/>
  <c r="D117" i="36"/>
  <c r="D118" i="36" s="1"/>
  <c r="C115" i="36"/>
  <c r="A106" i="36"/>
  <c r="B99" i="36"/>
  <c r="C91" i="36"/>
  <c r="D100" i="36" s="1"/>
  <c r="D101" i="36" s="1"/>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49" i="35" l="1"/>
  <c r="D150" i="35" s="1"/>
  <c r="D133" i="35"/>
  <c r="D134" i="35" s="1"/>
  <c r="D102" i="35"/>
  <c r="D103" i="35" s="1"/>
  <c r="D84" i="35"/>
  <c r="D85" i="35" s="1"/>
  <c r="D63" i="35"/>
  <c r="D64" i="35" s="1"/>
  <c r="D439" i="43"/>
  <c r="B439" i="43" s="1"/>
  <c r="D440" i="43" s="1"/>
  <c r="D386" i="43"/>
  <c r="B386" i="43" s="1"/>
  <c r="D41" i="43"/>
  <c r="B41" i="43" s="1"/>
  <c r="D42" i="43" s="1"/>
  <c r="D533" i="43"/>
  <c r="D534" i="43" s="1"/>
  <c r="B162" i="29" s="1"/>
  <c r="D502" i="43"/>
  <c r="D503" i="43" s="1"/>
  <c r="B143" i="29" s="1"/>
  <c r="D406" i="43"/>
  <c r="D407" i="43" s="1"/>
  <c r="D285" i="43"/>
  <c r="D286" i="43" s="1"/>
  <c r="D244" i="43"/>
  <c r="D245" i="43" s="1"/>
  <c r="D222" i="43"/>
  <c r="D223" i="43" s="1"/>
  <c r="D154" i="43"/>
  <c r="D155" i="43" s="1"/>
  <c r="D161" i="37"/>
  <c r="D162" i="37" s="1"/>
  <c r="D149" i="37"/>
  <c r="D150" i="37" s="1"/>
  <c r="D63" i="37"/>
  <c r="D64" i="37" s="1"/>
  <c r="D533" i="36"/>
  <c r="D534" i="36" s="1"/>
  <c r="B161" i="29" s="1"/>
  <c r="D477" i="36"/>
  <c r="D406" i="36"/>
  <c r="D407" i="36" s="1"/>
  <c r="D387" i="36"/>
  <c r="D390" i="36" s="1"/>
  <c r="D391" i="36" s="1"/>
  <c r="B115" i="29" s="1"/>
  <c r="D373" i="36"/>
  <c r="D374" i="36" s="1"/>
  <c r="D354" i="36"/>
  <c r="D355" i="36" s="1"/>
  <c r="D314" i="36"/>
  <c r="D201" i="36"/>
  <c r="D202" i="36" s="1"/>
  <c r="D42" i="36"/>
  <c r="D43" i="36" s="1"/>
  <c r="D544" i="43"/>
  <c r="D45" i="31"/>
  <c r="D46" i="31" s="1"/>
  <c r="B55" i="29" s="1"/>
  <c r="D43" i="31"/>
  <c r="D102" i="36"/>
  <c r="D103" i="36" s="1"/>
  <c r="B61" i="29" s="1"/>
  <c r="D85" i="36"/>
  <c r="D441" i="36"/>
  <c r="D195" i="35"/>
  <c r="D315" i="36"/>
  <c r="D317" i="36"/>
  <c r="D318" i="36" s="1"/>
  <c r="B97" i="29" s="1"/>
  <c r="D155" i="36"/>
  <c r="D478" i="36"/>
  <c r="D480" i="36"/>
  <c r="D481" i="36" s="1"/>
  <c r="B133" i="29" s="1"/>
  <c r="D265" i="33"/>
  <c r="D266" i="33" s="1"/>
  <c r="B90" i="29" s="1"/>
  <c r="D263" i="33"/>
  <c r="D155" i="31"/>
  <c r="D157" i="31"/>
  <c r="D158" i="31" s="1"/>
  <c r="B73"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545" i="36"/>
  <c r="B170" i="29" s="1"/>
  <c r="D195" i="37"/>
  <c r="D262" i="43"/>
  <c r="D387" i="43"/>
  <c r="D85" i="33"/>
  <c r="D102" i="33"/>
  <c r="D103" i="33" s="1"/>
  <c r="B63" i="29" s="1"/>
  <c r="D139" i="36"/>
  <c r="D140" i="36" s="1"/>
  <c r="D502" i="36"/>
  <c r="D503" i="36" s="1"/>
  <c r="B142" i="29" s="1"/>
  <c r="D313" i="43"/>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547" i="43" l="1"/>
  <c r="B44" i="29" s="1"/>
  <c r="D157" i="43"/>
  <c r="D158" i="43" s="1"/>
  <c r="B71" i="29" s="1"/>
  <c r="D443" i="36"/>
  <c r="D444" i="36" s="1"/>
  <c r="B124" i="29" s="1"/>
  <c r="D388" i="36"/>
  <c r="D357" i="36"/>
  <c r="D358" i="36" s="1"/>
  <c r="B106"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<sst xmlns="http://schemas.openxmlformats.org/spreadsheetml/2006/main" count="4066" uniqueCount="480">
  <si>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</si>
  <si>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</si>
  <si>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</si>
  <si>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</si>
  <si>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</si>
  <si>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</si>
  <si>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</si>
  <si>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</si>
  <si>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</si>
  <si>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</si>
  <si>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</si>
  <si>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</si>
  <si>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</si>
  <si>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</si>
  <si>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</si>
  <si>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</si>
  <si>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</si>
  <si>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</si>
  <si>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</si>
  <si>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</si>
  <si>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</si>
  <si>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</si>
  <si>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</si>
  <si>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</si>
  <si>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</si>
  <si>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</si>
  <si>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</si>
  <si>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</si>
  <si>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</si>
  <si>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</si>
  <si>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</si>
  <si>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</si>
  <si>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</si>
  <si>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</si>
  <si>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</si>
  <si>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</si>
  <si>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</si>
  <si>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</si>
  <si>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</si>
  <si>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</si>
  <si>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</si>
  <si>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</si>
  <si>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</si>
  <si>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</si>
  <si>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</si>
  <si>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</si>
  <si>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</si>
  <si>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</si>
  <si>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</si>
  <si>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</si>
  <si>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</si>
  <si>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</si>
  <si>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</si>
  <si>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</si>
  <si>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</si>
  <si>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</si>
  <si>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</si>
  <si>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</si>
  <si>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</si>
  <si>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</si>
  <si>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</si>
  <si>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</si>
  <si>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</si>
  <si>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</si>
  <si>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</si>
  <si>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</si>
  <si>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</si>
  <si>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</si>
  <si>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</si>
  <si>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</si>
  <si>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</si>
  <si>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</si>
  <si>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</si>
  <si>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</si>
  <si>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</si>
  <si>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</si>
  <si>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</si>
  <si>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</si>
  <si>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</si>
  <si>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</si>
  <si>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</si>
  <si>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</si>
  <si>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</si>
  <si>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</si>
  <si>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</si>
  <si>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</si>
  <si>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</si>
  <si>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</si>
  <si>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</si>
  <si>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</si>
  <si>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</si>
  <si>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</si>
  <si>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</si>
  <si>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</si>
  <si>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</si>
  <si>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</si>
  <si>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</si>
  <si>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</si>
  <si>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</si>
  <si>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</si>
  <si>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</si>
  <si>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</si>
  <si>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</si>
  <si>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</si>
  <si>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</si>
  <si>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</si>
  <si>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</si>
  <si>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</si>
  <si>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</si>
  <si>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</si>
  <si>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</si>
  <si>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</si>
  <si>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</si>
  <si>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</si>
  <si>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</si>
  <si>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</si>
  <si>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</si>
  <si>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</si>
  <si>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</si>
  <si>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</si>
  <si>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</si>
  <si>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</si>
  <si>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</si>
  <si>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</si>
  <si>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</si>
  <si>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</si>
  <si>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</si>
  <si>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</si>
  <si>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</si>
  <si>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</si>
  <si>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</si>
  <si>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</si>
  <si>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</si>
  <si>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</si>
  <si>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</si>
  <si>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</si>
  <si>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</si>
  <si>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</si>
  <si>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</si>
  <si>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</si>
  <si>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</si>
  <si>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</si>
  <si>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</si>
  <si>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</si>
  <si>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</si>
  <si>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</si>
  <si>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</si>
  <si>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</si>
  <si>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</si>
  <si>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</si>
  <si>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</si>
  <si>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</si>
  <si>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</si>
  <si>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</si>
  <si>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</si>
  <si>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</si>
  <si>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</si>
  <si>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</si>
  <si>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</si>
  <si>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</si>
  <si>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</si>
  <si>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</si>
  <si>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</si>
  <si>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</si>
  <si>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</si>
  <si>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</si>
  <si>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</si>
  <si>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</si>
  <si>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</si>
  <si>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</si>
  <si>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</si>
  <si>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</si>
  <si>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</si>
  <si>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</si>
  <si>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</si>
  <si>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</si>
  <si>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</si>
  <si>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</si>
  <si>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</si>
  <si>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</si>
  <si>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</si>
  <si>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</si>
  <si>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</si>
  <si>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</si>
  <si>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</si>
  <si>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</si>
  <si>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</si>
  <si>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</si>
  <si>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</si>
  <si>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</si>
  <si>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</si>
  <si>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</si>
  <si>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</si>
  <si>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</si>
  <si>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</si>
  <si>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</si>
  <si>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</si>
  <si>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</si>
  <si>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</si>
  <si>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</si>
  <si>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</si>
  <si>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</si>
  <si>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</si>
  <si>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</si>
  <si>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</si>
  <si>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</si>
  <si>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</si>
  <si>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</si>
  <si>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</si>
  <si>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</si>
  <si>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</si>
  <si>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</si>
  <si>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</si>
  <si>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</si>
  <si>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</si>
  <si>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</si>
  <si>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</si>
  <si>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</si>
  <si>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</si>
  <si>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</si>
  <si>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</si>
  <si>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</si>
  <si>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</si>
  <si>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</si>
  <si>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</si>
  <si>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</si>
  <si>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</si>
  <si>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</si>
  <si>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</si>
  <si>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</si>
  <si>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</si>
  <si>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</si>
  <si>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</si>
  <si>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</si>
  <si>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</si>
  <si>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</si>
  <si>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</si>
  <si>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</si>
  <si>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</si>
  <si>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</si>
  <si>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</si>
  <si>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</si>
  <si>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</si>
  <si>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</si>
  <si>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</si>
  <si>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</si>
  <si>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</si>
  <si>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</si>
  <si>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</si>
  <si>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</si>
  <si>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</si>
  <si>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</si>
  <si>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</si>
  <si>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</si>
  <si>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</si>
  <si>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</si>
  <si>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</si>
  <si>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</si>
  <si>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</si>
  <si>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</si>
  <si>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</si>
  <si>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</si>
  <si>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</si>
  <si>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</si>
  <si>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</si>
  <si>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</si>
  <si>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</si>
  <si>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</si>
  <si>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</si>
  <si>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</si>
  <si>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</si>
  <si>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</si>
  <si>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</si>
  <si>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</si>
  <si>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</si>
  <si>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</si>
  <si>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</si>
  <si>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</si>
  <si>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</si>
  <si>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</si>
  <si>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</si>
  <si>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</si>
  <si>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</si>
  <si>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</si>
  <si>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</si>
  <si>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</si>
  <si>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</si>
  <si>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</si>
  <si>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</si>
  <si>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</si>
  <si>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</si>
  <si>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</si>
  <si>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</si>
  <si>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</si>
  <si>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</si>
  <si>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</si>
  <si>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</si>
  <si>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</si>
  <si>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</si>
  <si>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</si>
  <si>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</si>
  <si>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</si>
  <si>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</si>
  <si>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</si>
  <si>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</si>
  <si>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</si>
  <si>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</si>
  <si>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</si>
  <si>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</si>
  <si>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</si>
  <si>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</si>
  <si>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</si>
  <si>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</si>
  <si>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</si>
  <si>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</si>
  <si>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</si>
  <si>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</si>
  <si>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</si>
  <si>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</si>
  <si>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</si>
  <si>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</si>
  <si>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</si>
  <si>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</si>
  <si>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</si>
  <si>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</si>
  <si>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</si>
  <si>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</si>
  <si>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</si>
  <si>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</si>
  <si>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</si>
  <si>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</si>
  <si>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</si>
  <si>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</si>
  <si>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</si>
  <si>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</si>
  <si>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</si>
  <si>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</si>
  <si>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</si>
  <si>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</si>
  <si>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</si>
  <si>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</si>
  <si>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</si>
  <si>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</si>
  <si>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</si>
  <si>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</si>
  <si>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</si>
  <si>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</si>
  <si>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</si>
  <si>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</si>
  <si>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</si>
  <si>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</si>
  <si>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</si>
  <si>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</si>
  <si>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</si>
  <si>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</si>
  <si>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</si>
  <si>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</si>
  <si>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</si>
  <si>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</si>
  <si>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</si>
  <si>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</si>
  <si>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</si>
  <si>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</si>
  <si>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</si>
  <si>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</si>
  <si>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</si>
  <si>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</si>
  <si>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</si>
  <si>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</si>
  <si>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</si>
  <si>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</si>
  <si>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</si>
  <si>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</si>
  <si>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</si>
  <si>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</si>
  <si>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</si>
  <si>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</si>
  <si>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</si>
  <si>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</si>
  <si>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</si>
  <si>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</si>
  <si>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</si>
  <si>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</si>
  <si>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</si>
  <si>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</si>
  <si>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</si>
  <si>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</si>
  <si>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</si>
  <si>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</si>
  <si>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</si>
  <si>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</si>
  <si>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</si>
  <si>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</si>
  <si>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</si>
  <si>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</si>
  <si>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</si>
  <si>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</si>
  <si>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</si>
  <si>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</si>
  <si>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</si>
  <si>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</si>
  <si>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</si>
  <si>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</si>
  <si>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</si>
  <si>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</si>
  <si>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</si>
  <si>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</si>
  <si>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</si>
  <si>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Bizerte</t>
  </si>
  <si>
    <t>Dr Raja Bouhalfaya</t>
  </si>
  <si>
    <t>Caissier central (Mr Samir)</t>
  </si>
  <si>
    <t>Le monte-charges manquait de propreté. Veuillez renforcer le nettoyage à ce niveau.</t>
  </si>
  <si>
    <t>Les lingettes désinfectantes n'étaient pas disponibles .</t>
  </si>
  <si>
    <t>Correcte.</t>
  </si>
  <si>
    <t>L'ancien rapport et le plan d'action n'étaient pas disponibles le jour d'audit.</t>
  </si>
  <si>
    <t>Les autocontrôles n'étaient pas effectués de manière quotidienne.</t>
  </si>
  <si>
    <t>Absence de stockage des fruits et légumes .</t>
  </si>
  <si>
    <t>Le balisage était effectué seulement en langue française . Il est nécessaire d'ajouter les dénominations des produits en langue arabe.</t>
  </si>
  <si>
    <t>Absence du rapport précédent et de son plan d'action.</t>
  </si>
  <si>
    <t>Les autocontrôles n'étaient pas quotidiens.</t>
  </si>
  <si>
    <t>Absence de stockage au niveau de la réserve.</t>
  </si>
  <si>
    <t>Correct.</t>
  </si>
  <si>
    <t>Absence de l'ancien rapport et du plan d'action le jour de l'audit.</t>
  </si>
  <si>
    <t>Absence de stockage ,tous les produits étaient au niveau des meubles.</t>
  </si>
  <si>
    <t>Présence de piqures de moisissures au niveau des grilles d'aération des meubles froids.
Vu que le cache de la partie basse du meuble des yaourts était démonté ,on a pu constater que les évaporateurs étaient très souillés.</t>
  </si>
  <si>
    <t>3 boudins de Canichat étaient périmés depuis le 18/03/2018. Il est nécessaire de renforcer le contrôle des DLC.</t>
  </si>
  <si>
    <t>L'enregistrement des températures du meuble froid destiné aux aliments pour animaux ,n'était pas effectué pendant le mois d'avril.</t>
  </si>
  <si>
    <t>Un seul vestiaire en commun pour les hommes et les femmes.</t>
  </si>
  <si>
    <t>Le DEIV du rayon FLEG était rempli de cadavres d'insectes. Veuillez nettoyer ce dispositif.</t>
  </si>
  <si>
    <t>Absence de local poubelle.</t>
  </si>
  <si>
    <t>Le directeur était absent le jour de l'audit.</t>
  </si>
  <si>
    <t>L'évaporateur du meuble froid des yaourts était souillé.</t>
  </si>
  <si>
    <t>Le cache de la partie basse du meuble froid des yaourts était démonté.</t>
  </si>
  <si>
    <t>Veuillez fixer le cache du meuble .</t>
  </si>
  <si>
    <t>Meuble froid des yaourts:
Température affichée : 5°C
Température mesurée : 2,4°C</t>
  </si>
  <si>
    <t>Absence de distributeur de savon liquide au niveau des sanitaires.</t>
  </si>
  <si>
    <t>Absence de four à micro-ondes.</t>
  </si>
  <si>
    <t>Présence d'une ouverture au niveau du plafond de la réserve .</t>
  </si>
  <si>
    <t>Veuillez assurer l'étanchéité de la porte de la réception.
Colmater l'ouverture au niveau du plafond.</t>
  </si>
  <si>
    <t>La porte de la réception manquait d'étanchéité .
Présence d'un trou au niveau du plafond du rayon FLEG;</t>
  </si>
  <si>
    <t>Télécharger le rapport et procéder à la préparation du plan d'action</t>
  </si>
  <si>
    <t>Télécharger le rapport et mettre ne œuvre le plan</t>
  </si>
  <si>
    <t>L'étagère à farines était souillée par de la farine deversée ,avec présence d'un paquet du produit ouvert. Veuillez assurer un nettoyage à ce niveau et enlever les paquets abîmés .
Le meuble froid des boissons : présence de piqures de moisissures au niveau des étagères.</t>
  </si>
  <si>
    <t>Télécharger l'ancien rapport et démarrer le plan d'action</t>
  </si>
  <si>
    <t>Fournir ces dispositifs</t>
  </si>
  <si>
    <t>Le quai de réception n'était pas protégé par un préau
Le filtre au niveau de la bouche d'aération était troué.</t>
  </si>
  <si>
    <t>M Souheil DRAOUI</t>
  </si>
  <si>
    <t>Directeur magasin et chef rayons</t>
  </si>
  <si>
    <t>Le thermomètre à sonde n'était pas muni du matériel de désinfection (lingettes).</t>
  </si>
  <si>
    <t>L'autocontrôle du nettoyage n'était pas quotidien.</t>
  </si>
  <si>
    <t>Absence du plan de positionnement des portes-appâts.</t>
  </si>
  <si>
    <t>Présence de certaines lampes non fonctionnelles au niveau des meubles froids d'exposition des yaourts.</t>
  </si>
  <si>
    <t>Veuillez fournir ce dispositif.</t>
  </si>
  <si>
    <t>La porte de la réception manquait d'étanchéité.</t>
  </si>
  <si>
    <t>Taux de réalisation du plan d'action précédent</t>
  </si>
  <si>
    <t>Présence des bulletins d'analyse et plans d'action</t>
  </si>
  <si>
    <t>Enregistrements des autocontrôles de nettoyage et de désinfection</t>
  </si>
  <si>
    <t xml:space="preserve">Utilisation correcte des cadenciers de cuisson et de fabrication </t>
  </si>
  <si>
    <t>Absence de thermomètre à sonde pour le rayon PLS. Utilisation du thermomètre de la réception.</t>
  </si>
  <si>
    <t>Fournir un thermomètre pour chaque rayon.</t>
  </si>
  <si>
    <t>Les bouteilles d'eau de javel étaient stockées avec les produits alimentaires.
Assurer la séparation par catégories.</t>
  </si>
  <si>
    <t>Les linéaires des pâtes, des semoules, et du sucre n'étaient pas dans un état de propreté satisfaisant.
Renforcer les actions de nettoyage et de dépoussiérage.</t>
  </si>
  <si>
    <t>Renforcer le respect du FEFO pour les produits exposés.</t>
  </si>
  <si>
    <t>Présence d'une boite de conserve de tomate "SICAM" dont le couvercle était endommagé (Voir photo).
Présence d'une sachet de NESCAFE dont l'emballage était déchiré (Voir photo).
Certaines boites de conserves (tomates, harissa,…) étaient cabossées.</t>
  </si>
  <si>
    <t>Présence de piqures de moisissures au niveau des fixateurs des prix et des grilles d'aération des meubles d'expositions des yaourts et fromages.
Renforcer le nettoyage des grilles de l'évaporateur du réfrigérateur du meuble des aliments pour animaux.</t>
  </si>
  <si>
    <t>Renforcer le respect du FEFO au niveau des produits exposés.</t>
  </si>
  <si>
    <t>Absence de suivi et d'enregistrement des températures à cœur pour le meuble des produits surgelés et le meuble froid des aliments pour animaux.</t>
  </si>
  <si>
    <t>Présence de pain dans les casiers.
Interdire cette pratique.</t>
  </si>
  <si>
    <t>Absence d'affichage des instructions d'hygiène au niveau du magasin.</t>
  </si>
  <si>
    <t>La plupart des employés n'ont pas assisté à une formation en bonnes pratiques d'hygiène.</t>
  </si>
  <si>
    <t>La porte de la réception manquait d’étanchéité.</t>
  </si>
  <si>
    <t>Certaines étagères étaient rouillées.</t>
  </si>
  <si>
    <t>Présence de piqûres de moisissures au niveau de l'évaporateur du meuble froid des aliments pour animaux.</t>
  </si>
  <si>
    <t>Le cache moteur du réfrigérateur des aliments pour animaux était mal fixé.</t>
  </si>
  <si>
    <t>Absence de distributeur de savon au niveau des sanitaires.</t>
  </si>
  <si>
    <t>Présence de traces de rouille sur certaines étagères d'exposition du rayon PGC.</t>
  </si>
  <si>
    <t>Veuillez aménager un local poubelle cloisonné .</t>
  </si>
  <si>
    <t>Les feuilles de réception correspondants aux dates où il n'y a pas de réception n'étaient pas présentes.
Certaines information (DLC, DLUO,…) n'étaient pas inscrites sur les feuilles de réception.</t>
  </si>
  <si>
    <t>Assurer l'enregistrement de toutes les informations demandées sur la feuille de réception.
Les feuilles de réception doivent être utilisées quotidiennement même dans les jours où il n'y a pas de réception.</t>
  </si>
  <si>
    <t>Assurer le suivi et l'enregistrement des  températures à cœur pour tous les meubles froid.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</si>
</sst>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Border="1" applyAlignment="1" applyProtection="1">
      <alignment vertical="center"/>
      <protection locked="0"/>
    </xf>
    <xf numFmtId="0" fontId="8" fillId="0" borderId="1" xfId="0" applyFont="1" applyBorder="1" applyAlignment="1" applyProtection="1">
      <alignment horizontal="left" wrapText="1"/>
      <protection locked="0"/>
    </xf>
    <xf numFmtId="0" fontId="8" fillId="2" borderId="0" xfId="0" applyFont="1" applyFill="1" applyAlignment="1" applyProtection="1">
      <alignment wrapText="1"/>
      <protection locked="0"/>
    </xf>
    <xf numFmtId="0" fontId="3" fillId="0" borderId="1" xfId="0" applyFont="1" applyBorder="1" applyAlignment="1" applyProtection="1">
      <alignment vertical="top" wrapText="1"/>
      <protection hidden="1"/>
    </xf>
    <xf numFmtId="0" fontId="45" fillId="2" borderId="0" xfId="0" applyFont="1" applyFill="1"/>
    <xf numFmtId="0" fontId="3" fillId="0" borderId="1" xfId="0" applyFont="1" applyBorder="1" applyAlignment="1" applyProtection="1">
      <alignment horizontal="left" vertical="top" wrapText="1"/>
      <protection hidden="1"/>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0.84375</c:v>
                </c:pt>
                <c:pt idx="1">
                  <c:v>0.6333333333333333</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18087968"/>
        <c:axId val="-2018090688"/>
      </c:barChart>
      <c:catAx>
        <c:axId val="-201808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90688"/>
        <c:crosses val="autoZero"/>
        <c:auto val="1"/>
        <c:lblAlgn val="ctr"/>
        <c:lblOffset val="100"/>
        <c:noMultiLvlLbl val="0"/>
      </c:catAx>
      <c:valAx>
        <c:axId val="-201809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8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16147984"/>
        <c:axId val="-2016153968"/>
      </c:barChart>
      <c:catAx>
        <c:axId val="-201614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3968"/>
        <c:crosses val="autoZero"/>
        <c:auto val="1"/>
        <c:lblAlgn val="ctr"/>
        <c:lblOffset val="100"/>
        <c:noMultiLvlLbl val="0"/>
      </c:catAx>
      <c:valAx>
        <c:axId val="-201615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4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16156688"/>
        <c:axId val="-2016156144"/>
      </c:barChart>
      <c:catAx>
        <c:axId val="-201615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6144"/>
        <c:crosses val="autoZero"/>
        <c:auto val="1"/>
        <c:lblAlgn val="ctr"/>
        <c:lblOffset val="100"/>
        <c:noMultiLvlLbl val="0"/>
      </c:catAx>
      <c:valAx>
        <c:axId val="-201615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5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16155600"/>
        <c:axId val="-2016151248"/>
      </c:barChart>
      <c:catAx>
        <c:axId val="-201615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1248"/>
        <c:crosses val="autoZero"/>
        <c:auto val="1"/>
        <c:lblAlgn val="ctr"/>
        <c:lblOffset val="100"/>
        <c:noMultiLvlLbl val="0"/>
      </c:catAx>
      <c:valAx>
        <c:axId val="-201615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5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16151792"/>
        <c:axId val="-2016150704"/>
      </c:barChart>
      <c:catAx>
        <c:axId val="-201615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0704"/>
        <c:crosses val="autoZero"/>
        <c:auto val="1"/>
        <c:lblAlgn val="ctr"/>
        <c:lblOffset val="100"/>
        <c:noMultiLvlLbl val="0"/>
      </c:catAx>
      <c:valAx>
        <c:axId val="-201615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5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15204448"/>
        <c:axId val="-2015215328"/>
      </c:barChart>
      <c:catAx>
        <c:axId val="-201520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215328"/>
        <c:crosses val="autoZero"/>
        <c:auto val="1"/>
        <c:lblAlgn val="ctr"/>
        <c:lblOffset val="100"/>
        <c:noMultiLvlLbl val="0"/>
      </c:catAx>
      <c:valAx>
        <c:axId val="-201521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520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0.79069767441860461</c:v>
                </c:pt>
                <c:pt idx="1">
                  <c:v>0.7432432432432432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15209344"/>
        <c:axId val="-2015216416"/>
      </c:barChart>
      <c:catAx>
        <c:axId val="-201520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216416"/>
        <c:crosses val="autoZero"/>
        <c:auto val="1"/>
        <c:lblAlgn val="ctr"/>
        <c:lblOffset val="100"/>
        <c:noMultiLvlLbl val="0"/>
      </c:catAx>
      <c:valAx>
        <c:axId val="-201521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520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0.83766233766233766</c:v>
                </c:pt>
                <c:pt idx="1">
                  <c:v>0.77922077922077926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15207712"/>
        <c:axId val="-2015207168"/>
      </c:barChart>
      <c:catAx>
        <c:axId val="-201520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207168"/>
        <c:crosses val="autoZero"/>
        <c:auto val="1"/>
        <c:lblAlgn val="ctr"/>
        <c:lblOffset val="100"/>
        <c:noMultiLvlLbl val="0"/>
      </c:catAx>
      <c:valAx>
        <c:axId val="-201520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520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0.81418000604047114</c:v>
                </c:pt>
                <c:pt idx="1">
                  <c:v>0.76123201123201123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15208800"/>
        <c:axId val="-2015216960"/>
        <c:extLst xmlns:c16r2="http://schemas.microsoft.com/office/drawing/2015/06/chart"/>
      </c:barChart>
      <c:catAx>
        <c:axId val="-20152088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216960"/>
        <c:crosses val="autoZero"/>
        <c:auto val="1"/>
        <c:lblAlgn val="ctr"/>
        <c:lblOffset val="100"/>
        <c:noMultiLvlLbl val="0"/>
      </c:catAx>
      <c:valAx>
        <c:axId val="-20152169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1520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0.61071428571428577</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15209888"/>
        <c:axId val="-2015219136"/>
        <c:extLst xmlns:c16r2="http://schemas.microsoft.com/office/drawing/2015/06/chart"/>
      </c:barChart>
      <c:catAx>
        <c:axId val="-201520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219136"/>
        <c:crosses val="autoZero"/>
        <c:auto val="1"/>
        <c:lblAlgn val="ctr"/>
        <c:lblOffset val="100"/>
        <c:noMultiLvlLbl val="0"/>
      </c:catAx>
      <c:valAx>
        <c:axId val="-201521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1520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18089600"/>
        <c:axId val="-2018088512"/>
      </c:barChart>
      <c:catAx>
        <c:axId val="-201808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88512"/>
        <c:crosses val="autoZero"/>
        <c:auto val="1"/>
        <c:lblAlgn val="ctr"/>
        <c:lblOffset val="100"/>
        <c:noMultiLvlLbl val="0"/>
      </c:catAx>
      <c:valAx>
        <c:axId val="-201808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8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18097760"/>
        <c:axId val="-2018096128"/>
      </c:barChart>
      <c:catAx>
        <c:axId val="-201809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96128"/>
        <c:crosses val="autoZero"/>
        <c:auto val="1"/>
        <c:lblAlgn val="ctr"/>
        <c:lblOffset val="100"/>
        <c:noMultiLvlLbl val="0"/>
      </c:catAx>
      <c:valAx>
        <c:axId val="-201809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9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18086336"/>
        <c:axId val="-2018099936"/>
      </c:barChart>
      <c:catAx>
        <c:axId val="-201808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99936"/>
        <c:crosses val="autoZero"/>
        <c:auto val="1"/>
        <c:lblAlgn val="ctr"/>
        <c:lblOffset val="100"/>
        <c:noMultiLvlLbl val="0"/>
      </c:catAx>
      <c:valAx>
        <c:axId val="-201809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8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18096672"/>
        <c:axId val="-2018095584"/>
      </c:barChart>
      <c:catAx>
        <c:axId val="-201809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95584"/>
        <c:crosses val="autoZero"/>
        <c:auto val="1"/>
        <c:lblAlgn val="ctr"/>
        <c:lblOffset val="100"/>
        <c:noMultiLvlLbl val="0"/>
      </c:catAx>
      <c:valAx>
        <c:axId val="-201809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9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18092864"/>
        <c:axId val="-2018091776"/>
      </c:barChart>
      <c:catAx>
        <c:axId val="-201809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091776"/>
        <c:crosses val="autoZero"/>
        <c:auto val="1"/>
        <c:lblAlgn val="ctr"/>
        <c:lblOffset val="100"/>
        <c:noMultiLvlLbl val="0"/>
      </c:catAx>
      <c:valAx>
        <c:axId val="-201809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09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16158864"/>
        <c:axId val="-2016152880"/>
      </c:barChart>
      <c:catAx>
        <c:axId val="-2016158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2880"/>
        <c:crosses val="autoZero"/>
        <c:auto val="1"/>
        <c:lblAlgn val="ctr"/>
        <c:lblOffset val="100"/>
        <c:noMultiLvlLbl val="0"/>
      </c:catAx>
      <c:valAx>
        <c:axId val="-201615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58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0.83333333333333337</c:v>
                </c:pt>
                <c:pt idx="1">
                  <c:v>0.84375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16147440"/>
        <c:axId val="-2016157232"/>
      </c:barChart>
      <c:catAx>
        <c:axId val="-201614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7232"/>
        <c:crosses val="autoZero"/>
        <c:auto val="1"/>
        <c:lblAlgn val="ctr"/>
        <c:lblOffset val="100"/>
        <c:noMultiLvlLbl val="0"/>
      </c:catAx>
      <c:valAx>
        <c:axId val="-201615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4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0.72727272727272729</c:v>
                </c:pt>
                <c:pt idx="1">
                  <c:v>0.69565217391304346</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16161584"/>
        <c:axId val="-2016150160"/>
      </c:barChart>
      <c:catAx>
        <c:axId val="-201616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6150160"/>
        <c:crosses val="autoZero"/>
        <c:auto val="1"/>
        <c:lblAlgn val="ctr"/>
        <c:lblOffset val="100"/>
        <c:noMultiLvlLbl val="0"/>
      </c:catAx>
      <c:valAx>
        <c:axId val="-201615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616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22" t="s">
        <v>407</v>
      </c>
      <c r="B18" s="322"/>
      <c r="C18" s="322"/>
      <c r="D18" s="323" t="s">
        <v>408</v>
      </c>
      <c r="E18" s="323"/>
      <c r="F18" s="323"/>
      <c r="G18" s="323"/>
      <c r="H18" s="323"/>
      <c r="I18" s="323"/>
      <c r="J18" s="323"/>
      <c r="K18" s="323"/>
    </row>
    <row r="20" spans="1:11" ht="16.5" x14ac:dyDescent="0.3">
      <c r="A20" s="66"/>
      <c r="B20" s="61"/>
      <c r="C20" s="61"/>
      <c r="D20" s="61"/>
      <c r="E20" s="61"/>
      <c r="F20" s="61"/>
      <c r="G20" s="61"/>
      <c r="H20" s="61"/>
      <c r="I20" s="61"/>
    </row>
    <row r="21" spans="1:11" x14ac:dyDescent="0.25">
      <c r="A21" s="324" t="s">
        <v>324</v>
      </c>
      <c r="B21" s="324"/>
      <c r="C21" s="324"/>
      <c r="D21" s="324"/>
      <c r="E21" s="324"/>
      <c r="F21" s="324"/>
      <c r="G21" s="324"/>
      <c r="H21" s="324"/>
      <c r="I21" s="324"/>
      <c r="J21" s="324"/>
      <c r="K21" s="324"/>
    </row>
    <row r="22" spans="1:11" x14ac:dyDescent="0.25">
      <c r="A22" s="67"/>
      <c r="B22" s="62"/>
      <c r="C22" s="62"/>
      <c r="D22" s="61"/>
      <c r="E22" s="61"/>
      <c r="F22" s="61"/>
      <c r="G22" s="61"/>
      <c r="H22" s="61"/>
      <c r="I22" s="61"/>
    </row>
    <row r="23" spans="1:11" ht="42" customHeight="1" x14ac:dyDescent="0.25">
      <c r="A23" s="240" t="s">
        <v>325</v>
      </c>
      <c r="B23" s="318" t="s">
        <v>326</v>
      </c>
      <c r="C23" s="318"/>
      <c r="D23" s="61"/>
      <c r="E23" s="61"/>
      <c r="F23" s="61"/>
      <c r="G23" s="61"/>
      <c r="H23" s="61"/>
      <c r="I23" s="61"/>
      <c r="J23" s="60" t="str">
        <f>D18</f>
        <v>Bizerte</v>
      </c>
    </row>
    <row r="24" spans="1:11" ht="33" customHeight="1" x14ac:dyDescent="0.25">
      <c r="A24" s="241" t="s">
        <v>327</v>
      </c>
      <c r="B24" s="317">
        <f>AVERAGE('A1 Exploitation'!D549,'A1 Technique'!D199)</f>
        <v>0.81418000604047114</v>
      </c>
      <c r="C24" s="317"/>
      <c r="D24" s="61"/>
      <c r="E24" s="61"/>
      <c r="F24" s="61"/>
      <c r="G24" s="61"/>
      <c r="H24" s="61"/>
      <c r="I24" s="61"/>
    </row>
    <row r="25" spans="1:11" ht="33" customHeight="1" x14ac:dyDescent="0.25">
      <c r="A25" s="240" t="s">
        <v>328</v>
      </c>
      <c r="B25" s="317">
        <f>AVERAGE('A2 Exploitation'!D549,'A2 Technique'!D199)</f>
        <v>0.76123201123201123</v>
      </c>
      <c r="C25" s="317"/>
      <c r="D25" s="61"/>
      <c r="E25" s="61"/>
      <c r="F25" s="61"/>
      <c r="G25" s="61"/>
      <c r="H25" s="61"/>
      <c r="I25" s="61"/>
    </row>
    <row r="26" spans="1:11" ht="33" customHeight="1" x14ac:dyDescent="0.25">
      <c r="A26" s="241" t="s">
        <v>329</v>
      </c>
      <c r="B26" s="317">
        <f>AVERAGE('A3 Exploitation'!D549,'A3 Technique'!D199)</f>
        <v>0</v>
      </c>
      <c r="C26" s="317"/>
      <c r="D26" s="61"/>
      <c r="E26" s="61"/>
      <c r="F26" s="61"/>
      <c r="G26" s="61"/>
      <c r="H26" s="61"/>
      <c r="I26" s="61"/>
    </row>
    <row r="27" spans="1:11" ht="33" customHeight="1" x14ac:dyDescent="0.25">
      <c r="A27" s="241" t="s">
        <v>330</v>
      </c>
      <c r="B27" s="317">
        <f>AVERAGE('A4 Exploitation'!D549,'A4 Technique'!D199)</f>
        <v>0</v>
      </c>
      <c r="C27" s="317"/>
      <c r="D27" s="61"/>
      <c r="E27" s="61"/>
      <c r="F27" s="61"/>
      <c r="G27" s="61"/>
      <c r="H27" s="61"/>
      <c r="I27" s="61"/>
    </row>
    <row r="28" spans="1:11" ht="33" customHeight="1" x14ac:dyDescent="0.25">
      <c r="A28" s="240" t="s">
        <v>331</v>
      </c>
      <c r="B28" s="317"/>
      <c r="C28" s="317"/>
      <c r="D28" s="61"/>
      <c r="E28" s="61"/>
      <c r="F28" s="61"/>
      <c r="G28" s="61"/>
      <c r="H28" s="61"/>
      <c r="I28" s="61"/>
    </row>
    <row r="29" spans="1:11" ht="33" customHeight="1" x14ac:dyDescent="0.25">
      <c r="A29" s="240" t="s">
        <v>332</v>
      </c>
      <c r="B29" s="317"/>
      <c r="C29" s="317"/>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0" t="s">
        <v>325</v>
      </c>
      <c r="B33" s="318" t="s">
        <v>333</v>
      </c>
      <c r="C33" s="318"/>
      <c r="D33" s="61"/>
      <c r="E33" s="61"/>
      <c r="F33" s="61"/>
      <c r="G33" s="61"/>
      <c r="H33" s="61"/>
      <c r="I33" s="61"/>
      <c r="J33" s="60" t="str">
        <f>D18</f>
        <v>Bizerte</v>
      </c>
    </row>
    <row r="34" spans="1:10" ht="33" customHeight="1" x14ac:dyDescent="0.25">
      <c r="A34" s="241" t="s">
        <v>327</v>
      </c>
      <c r="B34" s="317">
        <f>'A1 Exploitation'!D549</f>
        <v>0.83766233766233766</v>
      </c>
      <c r="C34" s="317"/>
      <c r="D34" s="61"/>
      <c r="E34" s="61"/>
      <c r="F34" s="61"/>
      <c r="G34" s="61"/>
      <c r="H34" s="61"/>
      <c r="I34" s="61"/>
    </row>
    <row r="35" spans="1:10" ht="33" customHeight="1" x14ac:dyDescent="0.25">
      <c r="A35" s="240" t="s">
        <v>328</v>
      </c>
      <c r="B35" s="317">
        <f>'A2 Exploitation'!D549</f>
        <v>0.77922077922077926</v>
      </c>
      <c r="C35" s="317"/>
      <c r="D35" s="61"/>
      <c r="E35" s="61"/>
      <c r="F35" s="61"/>
      <c r="G35" s="61"/>
      <c r="H35" s="61"/>
      <c r="I35" s="61"/>
    </row>
    <row r="36" spans="1:10" ht="33" customHeight="1" x14ac:dyDescent="0.25">
      <c r="A36" s="241" t="s">
        <v>329</v>
      </c>
      <c r="B36" s="317">
        <f>'A3 Exploitation'!D549</f>
        <v>0</v>
      </c>
      <c r="C36" s="317"/>
      <c r="D36" s="61"/>
      <c r="E36" s="61"/>
      <c r="F36" s="61"/>
      <c r="G36" s="61"/>
      <c r="H36" s="61"/>
      <c r="I36" s="61"/>
    </row>
    <row r="37" spans="1:10" ht="33" customHeight="1" x14ac:dyDescent="0.25">
      <c r="A37" s="241" t="s">
        <v>330</v>
      </c>
      <c r="B37" s="317">
        <f>'A4 Exploitation'!D549</f>
        <v>0</v>
      </c>
      <c r="C37" s="317"/>
      <c r="D37" s="61"/>
      <c r="E37" s="61"/>
      <c r="F37" s="61"/>
      <c r="G37" s="61"/>
      <c r="H37" s="61"/>
      <c r="I37" s="61"/>
    </row>
    <row r="38" spans="1:10" ht="33" customHeight="1" x14ac:dyDescent="0.25">
      <c r="A38" s="240" t="s">
        <v>331</v>
      </c>
      <c r="B38" s="317"/>
      <c r="C38" s="317"/>
      <c r="D38" s="61"/>
      <c r="E38" s="61"/>
      <c r="F38" s="61"/>
      <c r="G38" s="61"/>
      <c r="H38" s="61"/>
      <c r="I38" s="61"/>
    </row>
    <row r="39" spans="1:10" ht="33" customHeight="1" x14ac:dyDescent="0.25">
      <c r="A39" s="240" t="s">
        <v>332</v>
      </c>
      <c r="B39" s="317"/>
      <c r="C39" s="317"/>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0" t="s">
        <v>325</v>
      </c>
      <c r="B42" s="321" t="s">
        <v>334</v>
      </c>
      <c r="C42" s="321"/>
      <c r="D42" s="61"/>
      <c r="E42" s="61"/>
      <c r="F42" s="61"/>
      <c r="G42" s="61"/>
      <c r="H42" s="61"/>
      <c r="I42" s="61"/>
      <c r="J42" s="60" t="str">
        <f>D18</f>
        <v>Bizerte</v>
      </c>
    </row>
    <row r="43" spans="1:10" ht="33" customHeight="1" x14ac:dyDescent="0.25">
      <c r="A43" s="241" t="s">
        <v>327</v>
      </c>
      <c r="B43" s="317">
        <f>AVERAGE('A1 Exploitation'!D547, 'A1 Technique'!D197)</f>
        <v>0.75</v>
      </c>
      <c r="C43" s="317"/>
      <c r="D43" s="61"/>
      <c r="E43" s="61"/>
      <c r="F43" s="61"/>
      <c r="G43" s="61"/>
      <c r="H43" s="61"/>
      <c r="I43" s="61"/>
    </row>
    <row r="44" spans="1:10" ht="33" customHeight="1" x14ac:dyDescent="0.25">
      <c r="A44" s="240" t="s">
        <v>328</v>
      </c>
      <c r="B44" s="317">
        <f>AVERAGE('A2 Exploitation'!D547, 'A2 Technique'!D197)</f>
        <v>0.61071428571428577</v>
      </c>
      <c r="C44" s="317"/>
      <c r="D44" s="61"/>
      <c r="E44" s="61"/>
      <c r="F44" s="61"/>
      <c r="G44" s="61"/>
      <c r="H44" s="61"/>
      <c r="I44" s="61"/>
    </row>
    <row r="45" spans="1:10" ht="33" customHeight="1" x14ac:dyDescent="0.25">
      <c r="A45" s="241" t="s">
        <v>329</v>
      </c>
      <c r="B45" s="317" t="e">
        <f>AVERAGE('A3 Exploitation'!D547, 'A3 Technique'!D197)</f>
        <v>#DIV/0!</v>
      </c>
      <c r="C45" s="317"/>
      <c r="D45" s="61"/>
      <c r="E45" s="61"/>
      <c r="F45" s="61"/>
      <c r="G45" s="61"/>
      <c r="H45" s="61"/>
      <c r="I45" s="61"/>
    </row>
    <row r="46" spans="1:10" ht="33" customHeight="1" x14ac:dyDescent="0.25">
      <c r="A46" s="241" t="s">
        <v>330</v>
      </c>
      <c r="B46" s="317" t="e">
        <f>AVERAGE('A4 Exploitation'!D547, 'A4 Technique'!D197)</f>
        <v>#DIV/0!</v>
      </c>
      <c r="C46" s="317"/>
      <c r="D46" s="61"/>
      <c r="E46" s="61"/>
      <c r="F46" s="61"/>
      <c r="G46" s="61"/>
      <c r="H46" s="61"/>
      <c r="I46" s="61"/>
    </row>
    <row r="47" spans="1:10" ht="33" customHeight="1" x14ac:dyDescent="0.25">
      <c r="A47" s="240" t="s">
        <v>331</v>
      </c>
      <c r="B47" s="317"/>
      <c r="C47" s="317"/>
      <c r="D47" s="61"/>
      <c r="E47" s="61"/>
      <c r="F47" s="61"/>
      <c r="G47" s="61"/>
      <c r="H47" s="61"/>
      <c r="I47" s="61"/>
    </row>
    <row r="48" spans="1:10" ht="33" customHeight="1" x14ac:dyDescent="0.25">
      <c r="A48" s="240" t="s">
        <v>332</v>
      </c>
      <c r="B48" s="317"/>
      <c r="C48" s="317"/>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0" t="s">
        <v>325</v>
      </c>
      <c r="B51" s="318" t="s">
        <v>335</v>
      </c>
      <c r="C51" s="318"/>
      <c r="D51" s="61"/>
      <c r="E51" s="61"/>
      <c r="F51" s="61"/>
      <c r="G51" s="61"/>
      <c r="H51" s="61"/>
      <c r="I51" s="61"/>
      <c r="J51" s="60" t="str">
        <f>D18</f>
        <v>Bizerte</v>
      </c>
    </row>
    <row r="52" spans="1:10" ht="33" customHeight="1" x14ac:dyDescent="0.25">
      <c r="A52" s="241" t="s">
        <v>327</v>
      </c>
      <c r="B52" s="320">
        <f>'A1 Exploitation'!D46</f>
        <v>0.84375</v>
      </c>
      <c r="C52" s="320"/>
      <c r="D52" s="61"/>
      <c r="E52" s="61"/>
      <c r="F52" s="61"/>
      <c r="G52" s="61"/>
      <c r="H52" s="61"/>
      <c r="I52" s="61"/>
    </row>
    <row r="53" spans="1:10" ht="33" customHeight="1" x14ac:dyDescent="0.25">
      <c r="A53" s="240" t="s">
        <v>328</v>
      </c>
      <c r="B53" s="320">
        <f>'A2 Exploitation'!D46</f>
        <v>0.6333333333333333</v>
      </c>
      <c r="C53" s="320"/>
      <c r="D53" s="61"/>
      <c r="E53" s="61"/>
      <c r="F53" s="61"/>
      <c r="G53" s="61"/>
      <c r="H53" s="61"/>
      <c r="I53" s="61"/>
    </row>
    <row r="54" spans="1:10" ht="33" customHeight="1" x14ac:dyDescent="0.25">
      <c r="A54" s="241" t="s">
        <v>329</v>
      </c>
      <c r="B54" s="320">
        <f>'A3 Exploitation'!D46</f>
        <v>0</v>
      </c>
      <c r="C54" s="320"/>
      <c r="D54" s="61"/>
      <c r="E54" s="61"/>
      <c r="F54" s="61"/>
      <c r="G54" s="61"/>
      <c r="H54" s="61"/>
      <c r="I54" s="61"/>
    </row>
    <row r="55" spans="1:10" ht="33" customHeight="1" x14ac:dyDescent="0.25">
      <c r="A55" s="241" t="s">
        <v>330</v>
      </c>
      <c r="B55" s="320">
        <f>'A4 Exploitation'!D46</f>
        <v>0</v>
      </c>
      <c r="C55" s="320"/>
      <c r="D55" s="61"/>
      <c r="E55" s="61"/>
      <c r="F55" s="61"/>
      <c r="G55" s="61"/>
      <c r="H55" s="61"/>
      <c r="I55" s="61"/>
    </row>
    <row r="56" spans="1:10" ht="33" customHeight="1" x14ac:dyDescent="0.25">
      <c r="A56" s="240" t="s">
        <v>331</v>
      </c>
      <c r="B56" s="320"/>
      <c r="C56" s="320"/>
      <c r="D56" s="61"/>
      <c r="E56" s="61"/>
      <c r="F56" s="61"/>
      <c r="G56" s="61"/>
      <c r="H56" s="61"/>
      <c r="I56" s="61"/>
    </row>
    <row r="57" spans="1:10" ht="33" customHeight="1" x14ac:dyDescent="0.25">
      <c r="A57" s="240" t="s">
        <v>332</v>
      </c>
      <c r="B57" s="320"/>
      <c r="C57" s="320"/>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0" t="s">
        <v>325</v>
      </c>
      <c r="B60" s="318" t="s">
        <v>336</v>
      </c>
      <c r="C60" s="318"/>
      <c r="D60" s="61"/>
      <c r="E60" s="61"/>
      <c r="F60" s="61"/>
      <c r="G60" s="61"/>
      <c r="H60" s="61"/>
      <c r="I60" s="61"/>
      <c r="J60" s="60" t="str">
        <f>D18</f>
        <v>Bizerte</v>
      </c>
    </row>
    <row r="61" spans="1:10" ht="33" customHeight="1" x14ac:dyDescent="0.25">
      <c r="A61" s="241" t="s">
        <v>327</v>
      </c>
      <c r="B61" s="317" t="e">
        <f>'A1 Exploitation'!D103</f>
        <v>#DIV/0!</v>
      </c>
      <c r="C61" s="317"/>
      <c r="D61" s="61"/>
      <c r="E61" s="61"/>
      <c r="F61" s="61"/>
      <c r="G61" s="61"/>
      <c r="H61" s="61"/>
      <c r="I61" s="61"/>
    </row>
    <row r="62" spans="1:10" ht="33" customHeight="1" x14ac:dyDescent="0.25">
      <c r="A62" s="240" t="s">
        <v>328</v>
      </c>
      <c r="B62" s="317" t="e">
        <f>'A2 Exploitation'!D103</f>
        <v>#DIV/0!</v>
      </c>
      <c r="C62" s="317"/>
      <c r="D62" s="61"/>
      <c r="E62" s="61"/>
      <c r="F62" s="61"/>
      <c r="G62" s="61"/>
      <c r="H62" s="61"/>
      <c r="I62" s="61"/>
    </row>
    <row r="63" spans="1:10" ht="33" customHeight="1" x14ac:dyDescent="0.25">
      <c r="A63" s="241" t="s">
        <v>329</v>
      </c>
      <c r="B63" s="317">
        <f>'A3 Exploitation'!D103</f>
        <v>0</v>
      </c>
      <c r="C63" s="317"/>
      <c r="D63" s="61"/>
      <c r="E63" s="61"/>
      <c r="F63" s="61"/>
      <c r="G63" s="61"/>
      <c r="H63" s="61"/>
      <c r="I63" s="61"/>
    </row>
    <row r="64" spans="1:10" ht="33" customHeight="1" x14ac:dyDescent="0.25">
      <c r="A64" s="241" t="s">
        <v>330</v>
      </c>
      <c r="B64" s="317">
        <f>'A4 Exploitation'!D103</f>
        <v>0</v>
      </c>
      <c r="C64" s="317"/>
      <c r="D64" s="61"/>
      <c r="E64" s="61"/>
      <c r="F64" s="61"/>
      <c r="G64" s="61"/>
      <c r="H64" s="61"/>
      <c r="I64" s="61"/>
    </row>
    <row r="65" spans="1:10" ht="33" customHeight="1" x14ac:dyDescent="0.25">
      <c r="A65" s="240" t="s">
        <v>331</v>
      </c>
      <c r="B65" s="317" t="e">
        <f>#REF!</f>
        <v>#REF!</v>
      </c>
      <c r="C65" s="317"/>
      <c r="D65" s="61"/>
      <c r="E65" s="61"/>
      <c r="F65" s="61"/>
      <c r="G65" s="61"/>
      <c r="H65" s="61"/>
      <c r="I65" s="61"/>
    </row>
    <row r="66" spans="1:10" ht="33" customHeight="1" x14ac:dyDescent="0.25">
      <c r="A66" s="240" t="s">
        <v>332</v>
      </c>
      <c r="B66" s="317" t="e">
        <f>#REF!</f>
        <v>#REF!</v>
      </c>
      <c r="C66" s="317"/>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0" t="s">
        <v>325</v>
      </c>
      <c r="B69" s="318" t="s">
        <v>337</v>
      </c>
      <c r="C69" s="318"/>
      <c r="D69" s="61"/>
      <c r="E69" s="61"/>
      <c r="F69" s="61"/>
      <c r="G69" s="61"/>
      <c r="H69" s="61"/>
      <c r="I69" s="61"/>
      <c r="J69" s="60" t="str">
        <f>D18</f>
        <v>Bizerte</v>
      </c>
    </row>
    <row r="70" spans="1:10" ht="33" customHeight="1" x14ac:dyDescent="0.25">
      <c r="A70" s="241" t="s">
        <v>327</v>
      </c>
      <c r="B70" s="317" t="e">
        <f>'A1 Exploitation'!D158</f>
        <v>#DIV/0!</v>
      </c>
      <c r="C70" s="317"/>
      <c r="D70" s="61"/>
      <c r="E70" s="61"/>
      <c r="F70" s="61"/>
      <c r="G70" s="61"/>
      <c r="H70" s="61"/>
      <c r="I70" s="61"/>
    </row>
    <row r="71" spans="1:10" ht="33" customHeight="1" x14ac:dyDescent="0.25">
      <c r="A71" s="240" t="s">
        <v>328</v>
      </c>
      <c r="B71" s="317" t="e">
        <f>'A2 Exploitation'!D158</f>
        <v>#DIV/0!</v>
      </c>
      <c r="C71" s="317"/>
      <c r="D71" s="61"/>
      <c r="E71" s="61"/>
      <c r="F71" s="61"/>
      <c r="G71" s="61"/>
      <c r="H71" s="61"/>
      <c r="I71" s="61"/>
    </row>
    <row r="72" spans="1:10" ht="33" customHeight="1" x14ac:dyDescent="0.25">
      <c r="A72" s="241" t="s">
        <v>329</v>
      </c>
      <c r="B72" s="317">
        <f>'A3 Exploitation'!D158</f>
        <v>0</v>
      </c>
      <c r="C72" s="317"/>
      <c r="D72" s="61"/>
      <c r="E72" s="61"/>
      <c r="F72" s="61"/>
      <c r="G72" s="61"/>
      <c r="H72" s="61"/>
      <c r="I72" s="61"/>
    </row>
    <row r="73" spans="1:10" ht="33" customHeight="1" x14ac:dyDescent="0.25">
      <c r="A73" s="241" t="s">
        <v>330</v>
      </c>
      <c r="B73" s="317">
        <f>'A4 Exploitation'!D158</f>
        <v>0</v>
      </c>
      <c r="C73" s="317"/>
      <c r="D73" s="61"/>
      <c r="E73" s="61"/>
      <c r="F73" s="61"/>
      <c r="G73" s="61"/>
      <c r="H73" s="61"/>
      <c r="I73" s="61"/>
    </row>
    <row r="74" spans="1:10" ht="33" customHeight="1" x14ac:dyDescent="0.25">
      <c r="A74" s="240" t="s">
        <v>331</v>
      </c>
      <c r="B74" s="317"/>
      <c r="C74" s="317"/>
      <c r="D74" s="61"/>
      <c r="E74" s="61"/>
      <c r="F74" s="61"/>
      <c r="G74" s="61"/>
      <c r="H74" s="61"/>
      <c r="I74" s="61"/>
    </row>
    <row r="75" spans="1:10" ht="33" customHeight="1" x14ac:dyDescent="0.25">
      <c r="A75" s="240" t="s">
        <v>332</v>
      </c>
      <c r="B75" s="317"/>
      <c r="C75" s="317"/>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0" t="s">
        <v>325</v>
      </c>
      <c r="B78" s="318" t="s">
        <v>338</v>
      </c>
      <c r="C78" s="318"/>
      <c r="D78" s="61"/>
      <c r="E78" s="61"/>
      <c r="F78" s="61"/>
      <c r="G78" s="61"/>
      <c r="H78" s="61"/>
      <c r="I78" s="61"/>
      <c r="J78" s="60" t="str">
        <f>D18</f>
        <v>Bizerte</v>
      </c>
    </row>
    <row r="79" spans="1:10" ht="33" customHeight="1" x14ac:dyDescent="0.25">
      <c r="A79" s="241" t="s">
        <v>327</v>
      </c>
      <c r="B79" s="317" t="e">
        <f>'A1 Exploitation'!D205</f>
        <v>#DIV/0!</v>
      </c>
      <c r="C79" s="317"/>
      <c r="D79" s="61"/>
      <c r="E79" s="61"/>
      <c r="F79" s="61"/>
      <c r="G79" s="61"/>
      <c r="H79" s="61"/>
      <c r="I79" s="61"/>
    </row>
    <row r="80" spans="1:10" ht="33" customHeight="1" x14ac:dyDescent="0.25">
      <c r="A80" s="240" t="s">
        <v>328</v>
      </c>
      <c r="B80" s="317" t="e">
        <f>'A2 Exploitation'!D205</f>
        <v>#DIV/0!</v>
      </c>
      <c r="C80" s="317"/>
      <c r="D80" s="61"/>
      <c r="E80" s="61"/>
      <c r="F80" s="61"/>
      <c r="G80" s="61"/>
      <c r="H80" s="61"/>
      <c r="I80" s="61"/>
    </row>
    <row r="81" spans="1:10" ht="33" customHeight="1" x14ac:dyDescent="0.25">
      <c r="A81" s="241" t="s">
        <v>329</v>
      </c>
      <c r="B81" s="317">
        <f>'A3 Exploitation'!D205</f>
        <v>0</v>
      </c>
      <c r="C81" s="317"/>
      <c r="D81" s="61"/>
      <c r="E81" s="61"/>
      <c r="F81" s="61"/>
      <c r="G81" s="61"/>
      <c r="H81" s="61"/>
      <c r="I81" s="61"/>
    </row>
    <row r="82" spans="1:10" ht="33" customHeight="1" x14ac:dyDescent="0.25">
      <c r="A82" s="241" t="s">
        <v>330</v>
      </c>
      <c r="B82" s="317">
        <f>'A4 Exploitation'!D205</f>
        <v>0</v>
      </c>
      <c r="C82" s="317"/>
      <c r="D82" s="61"/>
      <c r="E82" s="61"/>
      <c r="F82" s="61"/>
      <c r="G82" s="61"/>
      <c r="H82" s="61"/>
      <c r="I82" s="61"/>
    </row>
    <row r="83" spans="1:10" ht="33" customHeight="1" x14ac:dyDescent="0.25">
      <c r="A83" s="240" t="s">
        <v>331</v>
      </c>
      <c r="B83" s="317"/>
      <c r="C83" s="317"/>
      <c r="D83" s="61"/>
      <c r="E83" s="61"/>
      <c r="F83" s="61"/>
      <c r="G83" s="61"/>
      <c r="H83" s="61"/>
      <c r="I83" s="61"/>
    </row>
    <row r="84" spans="1:10" ht="33" customHeight="1" x14ac:dyDescent="0.25">
      <c r="A84" s="240" t="s">
        <v>332</v>
      </c>
      <c r="B84" s="317"/>
      <c r="C84" s="317"/>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0" t="s">
        <v>325</v>
      </c>
      <c r="B87" s="318" t="s">
        <v>339</v>
      </c>
      <c r="C87" s="318"/>
      <c r="D87" s="61"/>
      <c r="E87" s="61"/>
      <c r="F87" s="61"/>
      <c r="G87" s="61"/>
      <c r="H87" s="61"/>
      <c r="I87" s="61"/>
      <c r="J87" s="60" t="str">
        <f>D18</f>
        <v>Bizerte</v>
      </c>
    </row>
    <row r="88" spans="1:10" ht="33" customHeight="1" x14ac:dyDescent="0.25">
      <c r="A88" s="241" t="s">
        <v>327</v>
      </c>
      <c r="B88" s="317" t="e">
        <f>'A1 Exploitation'!D266</f>
        <v>#DIV/0!</v>
      </c>
      <c r="C88" s="317"/>
      <c r="D88" s="61"/>
      <c r="E88" s="61"/>
      <c r="F88" s="61"/>
      <c r="G88" s="61"/>
      <c r="H88" s="61"/>
      <c r="I88" s="61"/>
    </row>
    <row r="89" spans="1:10" ht="33" customHeight="1" x14ac:dyDescent="0.25">
      <c r="A89" s="240" t="s">
        <v>328</v>
      </c>
      <c r="B89" s="317" t="e">
        <f>'A2 Exploitation'!D266</f>
        <v>#DIV/0!</v>
      </c>
      <c r="C89" s="317"/>
      <c r="D89" s="61"/>
      <c r="E89" s="61"/>
      <c r="F89" s="61"/>
      <c r="G89" s="61"/>
      <c r="H89" s="61"/>
      <c r="I89" s="61"/>
    </row>
    <row r="90" spans="1:10" ht="33" customHeight="1" x14ac:dyDescent="0.25">
      <c r="A90" s="241" t="s">
        <v>329</v>
      </c>
      <c r="B90" s="317">
        <f>'A3 Exploitation'!D266</f>
        <v>0</v>
      </c>
      <c r="C90" s="317"/>
      <c r="D90" s="61"/>
      <c r="E90" s="61"/>
      <c r="F90" s="61"/>
      <c r="G90" s="61"/>
      <c r="H90" s="61"/>
      <c r="I90" s="61"/>
    </row>
    <row r="91" spans="1:10" ht="33" customHeight="1" x14ac:dyDescent="0.25">
      <c r="A91" s="241" t="s">
        <v>330</v>
      </c>
      <c r="B91" s="317">
        <f>'A4 Exploitation'!D266</f>
        <v>0</v>
      </c>
      <c r="C91" s="317"/>
      <c r="D91" s="61"/>
      <c r="E91" s="61"/>
      <c r="F91" s="61"/>
      <c r="G91" s="61"/>
      <c r="H91" s="61"/>
      <c r="I91" s="61"/>
    </row>
    <row r="92" spans="1:10" ht="33" customHeight="1" x14ac:dyDescent="0.25">
      <c r="A92" s="240" t="s">
        <v>331</v>
      </c>
      <c r="B92" s="317"/>
      <c r="C92" s="317"/>
      <c r="D92" s="61"/>
      <c r="E92" s="61"/>
      <c r="F92" s="61"/>
      <c r="G92" s="61"/>
      <c r="H92" s="61"/>
      <c r="I92" s="61"/>
    </row>
    <row r="93" spans="1:10" ht="33" customHeight="1" x14ac:dyDescent="0.25">
      <c r="A93" s="240" t="s">
        <v>332</v>
      </c>
      <c r="B93" s="317"/>
      <c r="C93" s="317"/>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0" t="s">
        <v>325</v>
      </c>
      <c r="B96" s="318" t="s">
        <v>340</v>
      </c>
      <c r="C96" s="318"/>
      <c r="D96" s="61"/>
      <c r="E96" s="61"/>
      <c r="F96" s="61"/>
      <c r="G96" s="61"/>
      <c r="H96" s="61"/>
      <c r="I96" s="61"/>
      <c r="J96" s="60" t="str">
        <f>D18</f>
        <v>Bizerte</v>
      </c>
    </row>
    <row r="97" spans="1:10" ht="33" customHeight="1" x14ac:dyDescent="0.25">
      <c r="A97" s="241" t="s">
        <v>327</v>
      </c>
      <c r="B97" s="317" t="e">
        <f>'A1 Exploitation'!D318</f>
        <v>#DIV/0!</v>
      </c>
      <c r="C97" s="317"/>
      <c r="D97" s="61"/>
      <c r="E97" s="61"/>
      <c r="F97" s="61"/>
      <c r="G97" s="61"/>
      <c r="H97" s="61"/>
      <c r="I97" s="61"/>
    </row>
    <row r="98" spans="1:10" ht="33" customHeight="1" x14ac:dyDescent="0.25">
      <c r="A98" s="240" t="s">
        <v>328</v>
      </c>
      <c r="B98" s="317" t="e">
        <f>'A2 Exploitation'!D318</f>
        <v>#DIV/0!</v>
      </c>
      <c r="C98" s="317"/>
      <c r="D98" s="61"/>
      <c r="E98" s="61"/>
      <c r="F98" s="61"/>
      <c r="G98" s="61"/>
      <c r="H98" s="61"/>
      <c r="I98" s="61"/>
    </row>
    <row r="99" spans="1:10" ht="33" customHeight="1" x14ac:dyDescent="0.25">
      <c r="A99" s="241" t="s">
        <v>329</v>
      </c>
      <c r="B99" s="317">
        <f>'A3 Exploitation'!D318</f>
        <v>0</v>
      </c>
      <c r="C99" s="317"/>
      <c r="D99" s="61"/>
      <c r="E99" s="61"/>
      <c r="F99" s="61"/>
      <c r="G99" s="61"/>
      <c r="H99" s="61"/>
      <c r="I99" s="61"/>
    </row>
    <row r="100" spans="1:10" ht="33" customHeight="1" x14ac:dyDescent="0.25">
      <c r="A100" s="241" t="s">
        <v>330</v>
      </c>
      <c r="B100" s="317">
        <f>'A4 Exploitation'!D318</f>
        <v>0</v>
      </c>
      <c r="C100" s="317"/>
      <c r="D100" s="61"/>
      <c r="E100" s="61"/>
      <c r="F100" s="61"/>
      <c r="G100" s="61"/>
      <c r="H100" s="61"/>
      <c r="I100" s="61"/>
    </row>
    <row r="101" spans="1:10" ht="33" customHeight="1" x14ac:dyDescent="0.25">
      <c r="A101" s="240" t="s">
        <v>331</v>
      </c>
      <c r="B101" s="317"/>
      <c r="C101" s="317"/>
      <c r="D101" s="61"/>
      <c r="E101" s="61"/>
      <c r="F101" s="61"/>
      <c r="G101" s="61"/>
      <c r="H101" s="61"/>
      <c r="I101" s="61"/>
    </row>
    <row r="102" spans="1:10" ht="33" customHeight="1" x14ac:dyDescent="0.25">
      <c r="A102" s="240" t="s">
        <v>332</v>
      </c>
      <c r="B102" s="317"/>
      <c r="C102" s="317"/>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0" t="s">
        <v>325</v>
      </c>
      <c r="B105" s="318" t="s">
        <v>341</v>
      </c>
      <c r="C105" s="318"/>
      <c r="D105" s="61"/>
      <c r="E105" s="61"/>
      <c r="F105" s="61"/>
      <c r="G105" s="61"/>
      <c r="H105" s="61"/>
      <c r="I105" s="61"/>
      <c r="J105" s="60" t="str">
        <f>D18</f>
        <v>Bizerte</v>
      </c>
    </row>
    <row r="106" spans="1:10" ht="33" customHeight="1" x14ac:dyDescent="0.25">
      <c r="A106" s="241" t="s">
        <v>327</v>
      </c>
      <c r="B106" s="317">
        <f>'A1 Exploitation'!D358</f>
        <v>0.875</v>
      </c>
      <c r="C106" s="317"/>
      <c r="D106" s="61"/>
      <c r="E106" s="61"/>
      <c r="F106" s="61"/>
      <c r="G106" s="61"/>
      <c r="H106" s="61"/>
      <c r="I106" s="61"/>
    </row>
    <row r="107" spans="1:10" ht="33" customHeight="1" x14ac:dyDescent="0.25">
      <c r="A107" s="240" t="s">
        <v>328</v>
      </c>
      <c r="B107" s="317" t="e">
        <f>'A2 Exploitation'!D358</f>
        <v>#DIV/0!</v>
      </c>
      <c r="C107" s="317"/>
      <c r="D107" s="61"/>
      <c r="E107" s="61"/>
      <c r="F107" s="61"/>
      <c r="G107" s="61"/>
      <c r="H107" s="61"/>
      <c r="I107" s="61"/>
    </row>
    <row r="108" spans="1:10" ht="33" customHeight="1" x14ac:dyDescent="0.25">
      <c r="A108" s="241" t="s">
        <v>329</v>
      </c>
      <c r="B108" s="317">
        <f>'A3 Exploitation'!D358</f>
        <v>0</v>
      </c>
      <c r="C108" s="317"/>
      <c r="D108" s="61"/>
      <c r="E108" s="61"/>
      <c r="F108" s="61"/>
      <c r="G108" s="61"/>
      <c r="H108" s="61"/>
      <c r="I108" s="61"/>
    </row>
    <row r="109" spans="1:10" ht="33" customHeight="1" x14ac:dyDescent="0.25">
      <c r="A109" s="241" t="s">
        <v>330</v>
      </c>
      <c r="B109" s="317">
        <f>'A4 Exploitation'!D358</f>
        <v>0</v>
      </c>
      <c r="C109" s="317"/>
      <c r="D109" s="61"/>
      <c r="E109" s="61"/>
      <c r="F109" s="61"/>
      <c r="G109" s="61"/>
      <c r="H109" s="61"/>
      <c r="I109" s="61"/>
    </row>
    <row r="110" spans="1:10" ht="33" customHeight="1" x14ac:dyDescent="0.25">
      <c r="A110" s="240" t="s">
        <v>331</v>
      </c>
      <c r="B110" s="317"/>
      <c r="C110" s="317"/>
      <c r="D110" s="61"/>
      <c r="E110" s="61"/>
      <c r="F110" s="61"/>
      <c r="G110" s="61"/>
      <c r="H110" s="61"/>
      <c r="I110" s="61"/>
    </row>
    <row r="111" spans="1:10" ht="33" customHeight="1" x14ac:dyDescent="0.25">
      <c r="A111" s="240" t="s">
        <v>332</v>
      </c>
      <c r="B111" s="317"/>
      <c r="C111" s="317"/>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0" t="s">
        <v>325</v>
      </c>
      <c r="B114" s="318" t="s">
        <v>342</v>
      </c>
      <c r="C114" s="318"/>
      <c r="D114" s="61"/>
      <c r="E114" s="61"/>
      <c r="F114" s="61"/>
      <c r="G114" s="61"/>
      <c r="H114" s="61"/>
      <c r="I114" s="61"/>
      <c r="J114" s="60" t="str">
        <f>D18</f>
        <v>Bizerte</v>
      </c>
    </row>
    <row r="115" spans="1:10" ht="33" customHeight="1" x14ac:dyDescent="0.25">
      <c r="A115" s="241" t="s">
        <v>327</v>
      </c>
      <c r="B115" s="317">
        <f>'A1 Exploitation'!D391</f>
        <v>0.83333333333333337</v>
      </c>
      <c r="C115" s="317"/>
      <c r="D115" s="61"/>
      <c r="E115" s="61"/>
      <c r="F115" s="61"/>
      <c r="G115" s="61"/>
      <c r="H115" s="61"/>
      <c r="I115" s="61"/>
    </row>
    <row r="116" spans="1:10" ht="33" customHeight="1" x14ac:dyDescent="0.25">
      <c r="A116" s="240" t="s">
        <v>328</v>
      </c>
      <c r="B116" s="317">
        <f>'A2 Exploitation'!D391</f>
        <v>0.84375</v>
      </c>
      <c r="C116" s="317"/>
      <c r="D116" s="61"/>
      <c r="E116" s="61"/>
      <c r="F116" s="61"/>
      <c r="G116" s="61"/>
      <c r="H116" s="61"/>
      <c r="I116" s="61"/>
    </row>
    <row r="117" spans="1:10" ht="33" customHeight="1" x14ac:dyDescent="0.25">
      <c r="A117" s="241" t="s">
        <v>329</v>
      </c>
      <c r="B117" s="317">
        <f>'A3 Exploitation'!D391</f>
        <v>0</v>
      </c>
      <c r="C117" s="317"/>
      <c r="D117" s="61"/>
      <c r="E117" s="61"/>
      <c r="F117" s="61"/>
      <c r="G117" s="61"/>
      <c r="H117" s="61"/>
      <c r="I117" s="61"/>
    </row>
    <row r="118" spans="1:10" ht="33" customHeight="1" x14ac:dyDescent="0.25">
      <c r="A118" s="241" t="s">
        <v>330</v>
      </c>
      <c r="B118" s="317">
        <f>'A4 Exploitation'!D391</f>
        <v>0</v>
      </c>
      <c r="C118" s="317"/>
      <c r="D118" s="61"/>
      <c r="E118" s="61"/>
      <c r="F118" s="61"/>
      <c r="G118" s="61"/>
      <c r="H118" s="61"/>
      <c r="I118" s="61"/>
    </row>
    <row r="119" spans="1:10" ht="33" customHeight="1" x14ac:dyDescent="0.25">
      <c r="A119" s="240" t="s">
        <v>331</v>
      </c>
      <c r="B119" s="317"/>
      <c r="C119" s="317"/>
      <c r="D119" s="61"/>
      <c r="E119" s="61"/>
      <c r="F119" s="61"/>
      <c r="G119" s="61"/>
      <c r="H119" s="61"/>
      <c r="I119" s="61"/>
    </row>
    <row r="120" spans="1:10" ht="33" customHeight="1" x14ac:dyDescent="0.25">
      <c r="A120" s="240" t="s">
        <v>332</v>
      </c>
      <c r="B120" s="317"/>
      <c r="C120" s="317"/>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0" t="s">
        <v>325</v>
      </c>
      <c r="B123" s="318" t="s">
        <v>343</v>
      </c>
      <c r="C123" s="318"/>
      <c r="D123" s="61"/>
      <c r="E123" s="61"/>
      <c r="F123" s="61"/>
      <c r="G123" s="61"/>
      <c r="H123" s="61"/>
      <c r="I123" s="61"/>
      <c r="J123" s="60" t="str">
        <f>D18</f>
        <v>Bizerte</v>
      </c>
    </row>
    <row r="124" spans="1:10" ht="33" customHeight="1" x14ac:dyDescent="0.25">
      <c r="A124" s="241" t="s">
        <v>327</v>
      </c>
      <c r="B124" s="317">
        <f>'A1 Exploitation'!D444</f>
        <v>0.72727272727272729</v>
      </c>
      <c r="C124" s="317"/>
      <c r="D124" s="61"/>
      <c r="E124" s="61"/>
      <c r="F124" s="61"/>
      <c r="G124" s="61"/>
      <c r="H124" s="61"/>
      <c r="I124" s="61"/>
    </row>
    <row r="125" spans="1:10" ht="33" customHeight="1" x14ac:dyDescent="0.25">
      <c r="A125" s="240" t="s">
        <v>328</v>
      </c>
      <c r="B125" s="317">
        <f>'A2 Exploitation'!D444</f>
        <v>0.69565217391304346</v>
      </c>
      <c r="C125" s="317"/>
      <c r="D125" s="61"/>
      <c r="E125" s="61"/>
      <c r="F125" s="61"/>
      <c r="G125" s="61"/>
      <c r="H125" s="61"/>
      <c r="I125" s="61"/>
    </row>
    <row r="126" spans="1:10" ht="33" customHeight="1" x14ac:dyDescent="0.25">
      <c r="A126" s="241" t="s">
        <v>329</v>
      </c>
      <c r="B126" s="317">
        <f>'A3 Exploitation'!D444</f>
        <v>0</v>
      </c>
      <c r="C126" s="317"/>
      <c r="D126" s="61"/>
      <c r="E126" s="61"/>
      <c r="F126" s="61"/>
      <c r="G126" s="61"/>
      <c r="H126" s="61"/>
      <c r="I126" s="61"/>
    </row>
    <row r="127" spans="1:10" ht="33" customHeight="1" x14ac:dyDescent="0.25">
      <c r="A127" s="241" t="s">
        <v>330</v>
      </c>
      <c r="B127" s="317">
        <f>'A4 Exploitation'!D444</f>
        <v>0</v>
      </c>
      <c r="C127" s="317"/>
      <c r="D127" s="61"/>
      <c r="E127" s="61"/>
      <c r="F127" s="61"/>
      <c r="G127" s="61"/>
      <c r="H127" s="61"/>
      <c r="I127" s="61"/>
    </row>
    <row r="128" spans="1:10" ht="33" customHeight="1" x14ac:dyDescent="0.25">
      <c r="A128" s="240" t="s">
        <v>331</v>
      </c>
      <c r="B128" s="317"/>
      <c r="C128" s="317"/>
      <c r="D128" s="61"/>
      <c r="E128" s="61"/>
      <c r="F128" s="61"/>
      <c r="G128" s="61"/>
      <c r="H128" s="61"/>
      <c r="I128" s="61"/>
    </row>
    <row r="129" spans="1:10" ht="33" customHeight="1" x14ac:dyDescent="0.25">
      <c r="A129" s="240" t="s">
        <v>332</v>
      </c>
      <c r="B129" s="317"/>
      <c r="C129" s="317"/>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0" t="s">
        <v>325</v>
      </c>
      <c r="B132" s="318" t="s">
        <v>344</v>
      </c>
      <c r="C132" s="318"/>
      <c r="D132" s="61"/>
      <c r="E132" s="61"/>
      <c r="F132" s="61"/>
      <c r="G132" s="61"/>
      <c r="H132" s="61"/>
      <c r="I132" s="61"/>
      <c r="J132" s="60" t="str">
        <f>D18</f>
        <v>Bizerte</v>
      </c>
    </row>
    <row r="133" spans="1:10" ht="33" customHeight="1" x14ac:dyDescent="0.25">
      <c r="A133" s="241" t="s">
        <v>327</v>
      </c>
      <c r="B133" s="317" t="e">
        <f>'A1 Exploitation'!D481</f>
        <v>#DIV/0!</v>
      </c>
      <c r="C133" s="317"/>
      <c r="D133" s="61"/>
      <c r="E133" s="61"/>
      <c r="F133" s="61"/>
      <c r="G133" s="61"/>
      <c r="H133" s="61"/>
      <c r="I133" s="61"/>
    </row>
    <row r="134" spans="1:10" ht="33" customHeight="1" x14ac:dyDescent="0.25">
      <c r="A134" s="240" t="s">
        <v>328</v>
      </c>
      <c r="B134" s="317" t="e">
        <f>'A2 Exploitation'!D481</f>
        <v>#DIV/0!</v>
      </c>
      <c r="C134" s="317"/>
      <c r="D134" s="61"/>
      <c r="E134" s="61"/>
      <c r="F134" s="61"/>
      <c r="G134" s="61"/>
      <c r="H134" s="61"/>
      <c r="I134" s="61"/>
    </row>
    <row r="135" spans="1:10" ht="33" customHeight="1" x14ac:dyDescent="0.25">
      <c r="A135" s="241" t="s">
        <v>329</v>
      </c>
      <c r="B135" s="317">
        <f>'A3 Exploitation'!D481</f>
        <v>0</v>
      </c>
      <c r="C135" s="317"/>
      <c r="D135" s="61"/>
      <c r="E135" s="61"/>
      <c r="F135" s="61"/>
      <c r="G135" s="61"/>
      <c r="H135" s="61"/>
      <c r="I135" s="61"/>
    </row>
    <row r="136" spans="1:10" ht="33" customHeight="1" x14ac:dyDescent="0.25">
      <c r="A136" s="241" t="s">
        <v>330</v>
      </c>
      <c r="B136" s="317">
        <f>'A4 Exploitation'!D481</f>
        <v>0</v>
      </c>
      <c r="C136" s="317"/>
      <c r="D136" s="61"/>
      <c r="E136" s="61"/>
      <c r="F136" s="61"/>
      <c r="G136" s="61"/>
      <c r="H136" s="61"/>
      <c r="I136" s="61"/>
    </row>
    <row r="137" spans="1:10" ht="33" customHeight="1" x14ac:dyDescent="0.25">
      <c r="A137" s="240" t="s">
        <v>331</v>
      </c>
      <c r="B137" s="317"/>
      <c r="C137" s="317"/>
      <c r="D137" s="61"/>
      <c r="E137" s="61"/>
      <c r="F137" s="61"/>
      <c r="G137" s="61"/>
      <c r="H137" s="61"/>
      <c r="I137" s="61"/>
    </row>
    <row r="138" spans="1:10" ht="33" customHeight="1" x14ac:dyDescent="0.25">
      <c r="A138" s="240" t="s">
        <v>332</v>
      </c>
      <c r="B138" s="317"/>
      <c r="C138" s="317"/>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0" t="s">
        <v>325</v>
      </c>
      <c r="B141" s="318" t="s">
        <v>345</v>
      </c>
      <c r="C141" s="318"/>
      <c r="D141" s="61"/>
      <c r="E141" s="61"/>
      <c r="F141" s="61"/>
      <c r="G141" s="61"/>
      <c r="H141" s="61"/>
      <c r="I141" s="61"/>
      <c r="J141" s="60" t="str">
        <f>D18</f>
        <v>Bizerte</v>
      </c>
    </row>
    <row r="142" spans="1:10" ht="33" customHeight="1" x14ac:dyDescent="0.25">
      <c r="A142" s="241" t="s">
        <v>327</v>
      </c>
      <c r="B142" s="317">
        <f>'A1 Exploitation'!D503</f>
        <v>1</v>
      </c>
      <c r="C142" s="317"/>
      <c r="D142" s="61"/>
      <c r="E142" s="61"/>
      <c r="F142" s="61"/>
      <c r="G142" s="61"/>
      <c r="H142" s="61"/>
      <c r="I142" s="61"/>
    </row>
    <row r="143" spans="1:10" ht="33" customHeight="1" x14ac:dyDescent="0.25">
      <c r="A143" s="240" t="s">
        <v>328</v>
      </c>
      <c r="B143" s="317">
        <f>'A2 Exploitation'!D503</f>
        <v>0.9375</v>
      </c>
      <c r="C143" s="317"/>
      <c r="D143" s="61"/>
      <c r="E143" s="61"/>
      <c r="F143" s="61"/>
      <c r="G143" s="61"/>
      <c r="H143" s="61"/>
      <c r="I143" s="61"/>
    </row>
    <row r="144" spans="1:10" ht="33" customHeight="1" x14ac:dyDescent="0.25">
      <c r="A144" s="241" t="s">
        <v>329</v>
      </c>
      <c r="B144" s="317">
        <f>'A3 Exploitation'!D503</f>
        <v>0</v>
      </c>
      <c r="C144" s="317"/>
      <c r="D144" s="61"/>
      <c r="E144" s="61"/>
      <c r="F144" s="61"/>
      <c r="G144" s="61"/>
      <c r="H144" s="61"/>
      <c r="I144" s="61"/>
    </row>
    <row r="145" spans="1:10" ht="33" customHeight="1" x14ac:dyDescent="0.25">
      <c r="A145" s="241" t="s">
        <v>330</v>
      </c>
      <c r="B145" s="317">
        <f>'A4 Exploitation'!D503</f>
        <v>0</v>
      </c>
      <c r="C145" s="317"/>
      <c r="D145" s="61"/>
      <c r="E145" s="61"/>
      <c r="F145" s="61"/>
      <c r="G145" s="61"/>
      <c r="H145" s="61"/>
      <c r="I145" s="61"/>
    </row>
    <row r="146" spans="1:10" ht="33" customHeight="1" x14ac:dyDescent="0.25">
      <c r="A146" s="240" t="s">
        <v>331</v>
      </c>
      <c r="B146" s="317"/>
      <c r="C146" s="317"/>
      <c r="D146" s="61"/>
      <c r="E146" s="61"/>
      <c r="F146" s="61"/>
      <c r="G146" s="61"/>
      <c r="H146" s="61"/>
      <c r="I146" s="61"/>
    </row>
    <row r="147" spans="1:10" ht="33" customHeight="1" x14ac:dyDescent="0.25">
      <c r="A147" s="240" t="s">
        <v>332</v>
      </c>
      <c r="B147" s="317"/>
      <c r="C147" s="317"/>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0" t="s">
        <v>325</v>
      </c>
      <c r="B150" s="318" t="s">
        <v>346</v>
      </c>
      <c r="C150" s="318"/>
      <c r="D150" s="61"/>
      <c r="E150" s="61"/>
      <c r="F150" s="61"/>
      <c r="G150" s="61"/>
      <c r="H150" s="61"/>
      <c r="I150" s="61"/>
      <c r="J150" s="60" t="str">
        <f>D18</f>
        <v>Bizerte</v>
      </c>
    </row>
    <row r="151" spans="1:10" ht="33" customHeight="1" x14ac:dyDescent="0.25">
      <c r="A151" s="241" t="s">
        <v>327</v>
      </c>
      <c r="B151" s="317">
        <f>'A1 Exploitation'!D514</f>
        <v>0.875</v>
      </c>
      <c r="C151" s="317"/>
      <c r="D151" s="61"/>
      <c r="E151" s="61"/>
      <c r="F151" s="61"/>
      <c r="G151" s="61"/>
      <c r="H151" s="61"/>
      <c r="I151" s="61"/>
    </row>
    <row r="152" spans="1:10" ht="33" customHeight="1" x14ac:dyDescent="0.25">
      <c r="A152" s="240" t="s">
        <v>328</v>
      </c>
      <c r="B152" s="317">
        <f>'A2 Exploitation'!D514</f>
        <v>0.875</v>
      </c>
      <c r="C152" s="317"/>
      <c r="D152" s="61"/>
      <c r="E152" s="61"/>
      <c r="F152" s="61"/>
      <c r="G152" s="61"/>
      <c r="H152" s="61"/>
      <c r="I152" s="61"/>
    </row>
    <row r="153" spans="1:10" ht="33" customHeight="1" x14ac:dyDescent="0.25">
      <c r="A153" s="241" t="s">
        <v>329</v>
      </c>
      <c r="B153" s="317">
        <f>'A3 Exploitation'!D514</f>
        <v>0</v>
      </c>
      <c r="C153" s="317"/>
      <c r="D153" s="61"/>
      <c r="E153" s="61"/>
      <c r="F153" s="61"/>
      <c r="G153" s="61"/>
      <c r="H153" s="61"/>
      <c r="I153" s="61"/>
    </row>
    <row r="154" spans="1:10" ht="33" customHeight="1" x14ac:dyDescent="0.25">
      <c r="A154" s="241" t="s">
        <v>330</v>
      </c>
      <c r="B154" s="317">
        <f>'A4 Exploitation'!D514</f>
        <v>0</v>
      </c>
      <c r="C154" s="317"/>
      <c r="D154" s="61"/>
      <c r="E154" s="61"/>
      <c r="F154" s="61"/>
      <c r="G154" s="61"/>
      <c r="H154" s="61"/>
      <c r="I154" s="61"/>
    </row>
    <row r="155" spans="1:10" ht="33" customHeight="1" x14ac:dyDescent="0.25">
      <c r="A155" s="240" t="s">
        <v>331</v>
      </c>
      <c r="B155" s="317"/>
      <c r="C155" s="317"/>
      <c r="D155" s="61"/>
      <c r="E155" s="61"/>
      <c r="F155" s="61"/>
      <c r="G155" s="61"/>
      <c r="H155" s="61"/>
      <c r="I155" s="61"/>
    </row>
    <row r="156" spans="1:10" ht="33" customHeight="1" x14ac:dyDescent="0.25">
      <c r="A156" s="240" t="s">
        <v>332</v>
      </c>
      <c r="B156" s="317"/>
      <c r="C156" s="317"/>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9"/>
      <c r="C159" s="319"/>
      <c r="D159" s="61"/>
      <c r="E159" s="61"/>
      <c r="F159" s="61"/>
      <c r="G159" s="61"/>
      <c r="H159" s="61"/>
      <c r="I159" s="61"/>
    </row>
    <row r="160" spans="1:10" ht="33" customHeight="1" x14ac:dyDescent="0.25">
      <c r="A160" s="240" t="s">
        <v>325</v>
      </c>
      <c r="B160" s="318" t="s">
        <v>347</v>
      </c>
      <c r="C160" s="318"/>
      <c r="D160" s="61"/>
      <c r="E160" s="61"/>
      <c r="F160" s="61"/>
      <c r="G160" s="61"/>
      <c r="H160" s="61"/>
      <c r="I160" s="61"/>
      <c r="J160" s="60" t="str">
        <f>D18</f>
        <v>Bizerte</v>
      </c>
    </row>
    <row r="161" spans="1:10" ht="33" customHeight="1" x14ac:dyDescent="0.25">
      <c r="A161" s="241" t="s">
        <v>327</v>
      </c>
      <c r="B161" s="317">
        <f>'A1 Exploitation'!D534</f>
        <v>1</v>
      </c>
      <c r="C161" s="317"/>
      <c r="D161" s="61"/>
      <c r="E161" s="61"/>
      <c r="F161" s="61"/>
      <c r="G161" s="61"/>
      <c r="H161" s="61"/>
      <c r="I161" s="61"/>
    </row>
    <row r="162" spans="1:10" ht="33" customHeight="1" x14ac:dyDescent="0.25">
      <c r="A162" s="240" t="s">
        <v>328</v>
      </c>
      <c r="B162" s="317">
        <f>'A2 Exploitation'!D534</f>
        <v>0.8571428571428571</v>
      </c>
      <c r="C162" s="317"/>
      <c r="D162" s="61"/>
      <c r="E162" s="61"/>
      <c r="F162" s="61"/>
      <c r="G162" s="61"/>
      <c r="H162" s="61"/>
      <c r="I162" s="61"/>
    </row>
    <row r="163" spans="1:10" ht="33" customHeight="1" x14ac:dyDescent="0.25">
      <c r="A163" s="241" t="s">
        <v>329</v>
      </c>
      <c r="B163" s="317">
        <f>'A3 Exploitation'!D534</f>
        <v>0</v>
      </c>
      <c r="C163" s="317"/>
      <c r="D163" s="61"/>
      <c r="E163" s="61"/>
      <c r="F163" s="61"/>
      <c r="G163" s="61"/>
      <c r="H163" s="61"/>
      <c r="I163" s="61"/>
    </row>
    <row r="164" spans="1:10" ht="33" customHeight="1" x14ac:dyDescent="0.25">
      <c r="A164" s="241" t="s">
        <v>330</v>
      </c>
      <c r="B164" s="317">
        <f>'A4 Exploitation'!D534</f>
        <v>0</v>
      </c>
      <c r="C164" s="317"/>
    </row>
    <row r="165" spans="1:10" ht="33" customHeight="1" x14ac:dyDescent="0.25">
      <c r="A165" s="240" t="s">
        <v>331</v>
      </c>
      <c r="B165" s="317"/>
      <c r="C165" s="317"/>
    </row>
    <row r="166" spans="1:10" ht="18" x14ac:dyDescent="0.25">
      <c r="A166" s="240" t="s">
        <v>332</v>
      </c>
      <c r="B166" s="317"/>
      <c r="C166" s="317"/>
    </row>
    <row r="167" spans="1:10" ht="18.75" x14ac:dyDescent="0.25">
      <c r="A167" s="70"/>
      <c r="B167" s="65"/>
      <c r="C167" s="65"/>
    </row>
    <row r="168" spans="1:10" ht="33" customHeight="1" x14ac:dyDescent="0.25">
      <c r="A168" s="70"/>
      <c r="B168" s="65"/>
      <c r="C168" s="65"/>
    </row>
    <row r="169" spans="1:10" ht="33" customHeight="1" x14ac:dyDescent="0.25">
      <c r="A169" s="240" t="s">
        <v>325</v>
      </c>
      <c r="B169" s="318" t="s">
        <v>348</v>
      </c>
      <c r="C169" s="318"/>
      <c r="J169" s="60" t="str">
        <f>D18</f>
        <v>Bizerte</v>
      </c>
    </row>
    <row r="170" spans="1:10" ht="33" customHeight="1" x14ac:dyDescent="0.25">
      <c r="A170" s="241" t="s">
        <v>327</v>
      </c>
      <c r="B170" s="317" t="e">
        <f>'A1 Exploitation'!D545</f>
        <v>#DIV/0!</v>
      </c>
      <c r="C170" s="317"/>
    </row>
    <row r="171" spans="1:10" ht="33" customHeight="1" x14ac:dyDescent="0.25">
      <c r="A171" s="240" t="s">
        <v>328</v>
      </c>
      <c r="B171" s="317">
        <f>'A2 Exploitation'!D545</f>
        <v>1</v>
      </c>
      <c r="C171" s="317"/>
    </row>
    <row r="172" spans="1:10" ht="33" customHeight="1" x14ac:dyDescent="0.25">
      <c r="A172" s="241" t="s">
        <v>329</v>
      </c>
      <c r="B172" s="317">
        <f>'A3 Exploitation'!D545</f>
        <v>0</v>
      </c>
      <c r="C172" s="317"/>
    </row>
    <row r="173" spans="1:10" ht="33" customHeight="1" x14ac:dyDescent="0.25">
      <c r="A173" s="241" t="s">
        <v>330</v>
      </c>
      <c r="B173" s="317">
        <f>'A4 Exploitation'!D545</f>
        <v>0</v>
      </c>
      <c r="C173" s="317"/>
    </row>
    <row r="174" spans="1:10" ht="33" customHeight="1" x14ac:dyDescent="0.25">
      <c r="A174" s="240" t="s">
        <v>331</v>
      </c>
      <c r="B174" s="317"/>
      <c r="C174" s="317"/>
    </row>
    <row r="175" spans="1:10" ht="18" x14ac:dyDescent="0.25">
      <c r="A175" s="240" t="s">
        <v>332</v>
      </c>
      <c r="B175" s="317"/>
      <c r="C175" s="317"/>
    </row>
    <row r="176" spans="1:10" ht="18.75" x14ac:dyDescent="0.25">
      <c r="A176" s="70"/>
      <c r="B176" s="65"/>
      <c r="C176" s="65"/>
    </row>
    <row r="177" spans="1:10" ht="33" customHeight="1" x14ac:dyDescent="0.25">
      <c r="A177" s="70"/>
      <c r="B177" s="65"/>
      <c r="C177" s="65"/>
    </row>
    <row r="178" spans="1:10" ht="33" customHeight="1" x14ac:dyDescent="0.25">
      <c r="A178" s="240" t="s">
        <v>325</v>
      </c>
      <c r="B178" s="318" t="s">
        <v>349</v>
      </c>
      <c r="C178" s="318"/>
      <c r="J178" s="60" t="str">
        <f>D18</f>
        <v>Bizerte</v>
      </c>
    </row>
    <row r="179" spans="1:10" ht="33" customHeight="1" x14ac:dyDescent="0.25">
      <c r="A179" s="241" t="s">
        <v>327</v>
      </c>
      <c r="B179" s="317">
        <f>'A1 Technique'!D199</f>
        <v>0.79069767441860461</v>
      </c>
      <c r="C179" s="317"/>
    </row>
    <row r="180" spans="1:10" ht="33" customHeight="1" x14ac:dyDescent="0.25">
      <c r="A180" s="240" t="s">
        <v>328</v>
      </c>
      <c r="B180" s="317">
        <f>'A2 Technique'!D199</f>
        <v>0.7432432432432432</v>
      </c>
      <c r="C180" s="317"/>
    </row>
    <row r="181" spans="1:10" ht="33" customHeight="1" x14ac:dyDescent="0.25">
      <c r="A181" s="241" t="s">
        <v>329</v>
      </c>
      <c r="B181" s="317">
        <f>'A3 Technique'!D199</f>
        <v>0</v>
      </c>
      <c r="C181" s="317"/>
    </row>
    <row r="182" spans="1:10" ht="33" customHeight="1" x14ac:dyDescent="0.25">
      <c r="A182" s="241" t="s">
        <v>330</v>
      </c>
      <c r="B182" s="317">
        <f>'A4 Technique'!D199</f>
        <v>0</v>
      </c>
      <c r="C182" s="317"/>
    </row>
    <row r="183" spans="1:10" ht="33" customHeight="1" x14ac:dyDescent="0.25">
      <c r="A183" s="240" t="s">
        <v>331</v>
      </c>
      <c r="B183" s="317"/>
      <c r="C183" s="317"/>
    </row>
    <row r="184" spans="1:10" ht="18" x14ac:dyDescent="0.25">
      <c r="A184" s="240" t="s">
        <v>332</v>
      </c>
      <c r="B184" s="317"/>
      <c r="C184" s="31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48" zoomScale="87" zoomScaleSheetLayoutView="87" workbookViewId="0">
      <selection activeCell="F23" sqref="F23"/>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4"/>
      <c r="E1" s="344"/>
      <c r="F1" s="344"/>
      <c r="G1" s="344"/>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5" t="s">
        <v>179</v>
      </c>
      <c r="B7" s="345"/>
      <c r="C7" s="345"/>
      <c r="D7" s="345"/>
      <c r="E7" s="345"/>
      <c r="F7" s="345"/>
      <c r="G7" s="104"/>
    </row>
    <row r="8" spans="1:7" ht="29.25" x14ac:dyDescent="0.45">
      <c r="A8" s="346" t="str">
        <f>'Page de garde'!D18</f>
        <v>Bizerte</v>
      </c>
      <c r="B8" s="346"/>
      <c r="C8" s="346"/>
      <c r="D8" s="346"/>
      <c r="E8" s="346"/>
      <c r="F8" s="346"/>
      <c r="G8" s="104"/>
    </row>
    <row r="9" spans="1:7" ht="24" x14ac:dyDescent="0.45">
      <c r="A9" s="244" t="s">
        <v>42</v>
      </c>
      <c r="B9" s="347" t="s">
        <v>409</v>
      </c>
      <c r="C9" s="347"/>
      <c r="D9" s="347"/>
      <c r="E9" s="347"/>
      <c r="F9" s="347"/>
      <c r="G9" s="104"/>
    </row>
    <row r="10" spans="1:7" ht="24" x14ac:dyDescent="0.45">
      <c r="A10" s="245" t="s">
        <v>44</v>
      </c>
      <c r="B10" s="348" t="s">
        <v>410</v>
      </c>
      <c r="C10" s="348"/>
      <c r="D10" s="348"/>
      <c r="E10" s="348"/>
      <c r="F10" s="348"/>
      <c r="G10" s="104"/>
    </row>
    <row r="11" spans="1:7" ht="24" x14ac:dyDescent="0.45">
      <c r="A11" s="244" t="s">
        <v>43</v>
      </c>
      <c r="B11" s="343">
        <v>43215</v>
      </c>
      <c r="C11" s="343"/>
      <c r="D11" s="343"/>
      <c r="E11" s="343"/>
      <c r="F11" s="343"/>
      <c r="G11" s="104"/>
    </row>
    <row r="12" spans="1:7" ht="24" x14ac:dyDescent="0.45">
      <c r="A12" s="244" t="s">
        <v>239</v>
      </c>
      <c r="B12" s="341">
        <f>D549</f>
        <v>0.83766233766233766</v>
      </c>
      <c r="C12" s="341"/>
      <c r="D12" s="341"/>
      <c r="E12" s="341"/>
      <c r="F12" s="341"/>
      <c r="G12" s="104"/>
    </row>
    <row r="13" spans="1:7" ht="22.5" x14ac:dyDescent="0.45">
      <c r="D13" s="342"/>
      <c r="E13" s="342"/>
      <c r="F13" s="342"/>
      <c r="G13" s="342"/>
    </row>
    <row r="14" spans="1:7" ht="16.5" customHeight="1" x14ac:dyDescent="0.3">
      <c r="A14" s="11"/>
    </row>
    <row r="15" spans="1:7" ht="16.5" customHeight="1" x14ac:dyDescent="0.35">
      <c r="A15" s="279" t="s">
        <v>0</v>
      </c>
      <c r="B15" s="279"/>
      <c r="C15" s="279"/>
      <c r="D15" s="279"/>
      <c r="E15" s="279"/>
      <c r="F15" s="280"/>
    </row>
    <row r="16" spans="1:7" ht="16.5" customHeight="1" x14ac:dyDescent="0.35">
      <c r="A16" s="144">
        <f>B11</f>
        <v>43215</v>
      </c>
      <c r="B16" s="143"/>
      <c r="C16" s="143"/>
      <c r="D16" s="143"/>
      <c r="E16" s="143"/>
      <c r="F16" s="156"/>
    </row>
    <row r="17" spans="1:8" ht="16.5" customHeight="1" x14ac:dyDescent="0.3">
      <c r="A17" s="325" t="s">
        <v>30</v>
      </c>
      <c r="B17" s="326" t="s">
        <v>31</v>
      </c>
      <c r="C17" s="326"/>
      <c r="D17" s="326" t="s">
        <v>46</v>
      </c>
      <c r="E17" s="327" t="s">
        <v>310</v>
      </c>
      <c r="F17" s="327" t="s">
        <v>357</v>
      </c>
    </row>
    <row r="18" spans="1:8" ht="16.5" customHeight="1" x14ac:dyDescent="0.3">
      <c r="A18" s="325"/>
      <c r="B18" s="246" t="s">
        <v>34</v>
      </c>
      <c r="C18" s="246" t="s">
        <v>33</v>
      </c>
      <c r="D18" s="326"/>
      <c r="E18" s="327"/>
      <c r="F18" s="327"/>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ht="33" x14ac:dyDescent="0.3">
      <c r="A22" s="53" t="s">
        <v>188</v>
      </c>
      <c r="B22" s="109">
        <v>1</v>
      </c>
      <c r="C22" s="109"/>
      <c r="D22" s="74" t="s">
        <v>411</v>
      </c>
      <c r="E22" s="73"/>
      <c r="F22" s="158" t="s">
        <v>355</v>
      </c>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7" t="s">
        <v>36</v>
      </c>
      <c r="B25" s="247"/>
      <c r="C25" s="247"/>
      <c r="D25" s="247">
        <f>SUM(B21:C24)</f>
        <v>7</v>
      </c>
    </row>
    <row r="26" spans="1:8" x14ac:dyDescent="0.3">
      <c r="A26" s="247" t="s">
        <v>35</v>
      </c>
      <c r="B26" s="248"/>
      <c r="C26" s="249"/>
      <c r="D26" s="250">
        <f>D25/(COUNT(B21:C24)*2)</f>
        <v>0.875</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3" x14ac:dyDescent="0.3">
      <c r="A32" s="53" t="s">
        <v>152</v>
      </c>
      <c r="B32" s="109">
        <v>1</v>
      </c>
      <c r="C32" s="109"/>
      <c r="D32" s="113" t="s">
        <v>412</v>
      </c>
      <c r="E32" s="73"/>
      <c r="F32" s="158" t="s">
        <v>356</v>
      </c>
    </row>
    <row r="33" spans="1:7" x14ac:dyDescent="0.3">
      <c r="A33" s="4" t="s">
        <v>51</v>
      </c>
      <c r="B33" s="109">
        <v>2</v>
      </c>
      <c r="C33" s="110"/>
      <c r="D33" s="192"/>
      <c r="E33" s="73"/>
      <c r="F33" s="158"/>
    </row>
    <row r="34" spans="1:7" ht="81.75" customHeight="1" x14ac:dyDescent="0.3">
      <c r="A34" s="170" t="s">
        <v>153</v>
      </c>
      <c r="B34" s="109">
        <v>2</v>
      </c>
      <c r="C34" s="234" t="str">
        <f>IF(B34=0, -5, "0")</f>
        <v>0</v>
      </c>
      <c r="D34" s="311" t="s">
        <v>413</v>
      </c>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5" t="s">
        <v>378</v>
      </c>
      <c r="B38" s="336"/>
      <c r="C38" s="336"/>
      <c r="D38" s="336"/>
      <c r="E38" s="336"/>
      <c r="F38" s="337"/>
    </row>
    <row r="39" spans="1:7" ht="83.25" customHeight="1" x14ac:dyDescent="0.3">
      <c r="A39" s="4" t="s">
        <v>360</v>
      </c>
      <c r="B39" s="109">
        <v>0</v>
      </c>
      <c r="C39" s="109"/>
      <c r="D39" s="74" t="s">
        <v>414</v>
      </c>
      <c r="E39" s="74" t="s">
        <v>440</v>
      </c>
      <c r="F39" s="158" t="s">
        <v>355</v>
      </c>
    </row>
    <row r="40" spans="1:7" ht="30.75" customHeight="1" x14ac:dyDescent="0.3">
      <c r="A40" s="53" t="s">
        <v>380</v>
      </c>
      <c r="B40" s="109">
        <v>1</v>
      </c>
      <c r="C40" s="109"/>
      <c r="D40" s="74" t="s">
        <v>415</v>
      </c>
      <c r="E40" s="73"/>
      <c r="F40" s="158" t="s">
        <v>355</v>
      </c>
    </row>
    <row r="41" spans="1:7" ht="45" x14ac:dyDescent="0.3">
      <c r="A41" s="4" t="s">
        <v>249</v>
      </c>
      <c r="B41" s="225">
        <f>IF(D41=1, 2, IF(AND(D41&lt;1,D41&gt;0), 1, "0"))</f>
        <v>2</v>
      </c>
      <c r="C41" s="109"/>
      <c r="D41" s="199">
        <v>1</v>
      </c>
      <c r="E41" s="200"/>
      <c r="F41" s="201"/>
    </row>
    <row r="42" spans="1:7" x14ac:dyDescent="0.3">
      <c r="A42" s="251" t="s">
        <v>36</v>
      </c>
      <c r="B42" s="251"/>
      <c r="C42" s="251"/>
      <c r="D42" s="251">
        <f>SUM(B29:C37,B39:C41)</f>
        <v>20</v>
      </c>
    </row>
    <row r="43" spans="1:7" x14ac:dyDescent="0.3">
      <c r="A43" s="247" t="s">
        <v>35</v>
      </c>
      <c r="B43" s="248"/>
      <c r="C43" s="249"/>
      <c r="D43" s="250">
        <f>D42/(COUNT(B29:C37,B39:C41)*2)</f>
        <v>0.83333333333333337</v>
      </c>
    </row>
    <row r="44" spans="1:7" x14ac:dyDescent="0.3">
      <c r="A44" s="2"/>
      <c r="B44" s="111"/>
      <c r="C44" s="111"/>
      <c r="D44" s="111"/>
    </row>
    <row r="45" spans="1:7" ht="18" x14ac:dyDescent="0.35">
      <c r="A45" s="267" t="s">
        <v>38</v>
      </c>
      <c r="B45" s="277"/>
      <c r="C45" s="278"/>
      <c r="D45" s="270">
        <f>SUM(D42,D25)</f>
        <v>27</v>
      </c>
    </row>
    <row r="46" spans="1:7" ht="18" x14ac:dyDescent="0.35">
      <c r="A46" s="267" t="s">
        <v>198</v>
      </c>
      <c r="B46" s="277"/>
      <c r="C46" s="278"/>
      <c r="D46" s="271">
        <f>D45/(COUNT(B29:C37,B21:C24,B39:C41)*2)</f>
        <v>0.84375</v>
      </c>
    </row>
    <row r="47" spans="1:7" x14ac:dyDescent="0.3">
      <c r="A47" s="117"/>
      <c r="B47" s="103"/>
      <c r="C47" s="111"/>
      <c r="D47" s="103"/>
    </row>
    <row r="48" spans="1:7" ht="18" x14ac:dyDescent="0.35">
      <c r="A48" s="279" t="s">
        <v>124</v>
      </c>
      <c r="B48" s="279"/>
      <c r="C48" s="279"/>
      <c r="D48" s="279"/>
      <c r="E48" s="279"/>
      <c r="F48" s="280"/>
    </row>
    <row r="49" spans="1:7" x14ac:dyDescent="0.3">
      <c r="A49" s="118">
        <f>B11</f>
        <v>43215</v>
      </c>
      <c r="B49" s="103"/>
      <c r="C49" s="111"/>
      <c r="D49" s="103"/>
    </row>
    <row r="50" spans="1:7" x14ac:dyDescent="0.3">
      <c r="A50" s="325" t="s">
        <v>30</v>
      </c>
      <c r="B50" s="326" t="s">
        <v>31</v>
      </c>
      <c r="C50" s="326"/>
      <c r="D50" s="326" t="s">
        <v>46</v>
      </c>
      <c r="E50" s="327" t="s">
        <v>310</v>
      </c>
      <c r="F50" s="327" t="s">
        <v>359</v>
      </c>
      <c r="G50" s="106"/>
    </row>
    <row r="51" spans="1:7" x14ac:dyDescent="0.3">
      <c r="A51" s="325"/>
      <c r="B51" s="246" t="s">
        <v>34</v>
      </c>
      <c r="C51" s="246" t="s">
        <v>33</v>
      </c>
      <c r="D51" s="326"/>
      <c r="E51" s="327"/>
      <c r="F51" s="327"/>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7" t="s">
        <v>36</v>
      </c>
      <c r="B61" s="247"/>
      <c r="C61" s="247"/>
      <c r="D61" s="247">
        <f>SUM(B53:C60)</f>
        <v>0</v>
      </c>
    </row>
    <row r="62" spans="1:7" x14ac:dyDescent="0.3">
      <c r="A62" s="247" t="s">
        <v>35</v>
      </c>
      <c r="B62" s="248"/>
      <c r="C62" s="249"/>
      <c r="D62" s="250"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3"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3" t="str">
        <f>IF(B72=0, -5, "0")</f>
        <v>0</v>
      </c>
      <c r="D72" s="114"/>
      <c r="F72" s="158"/>
      <c r="G72" s="168"/>
    </row>
    <row r="73" spans="1:7" ht="36.75" customHeight="1" x14ac:dyDescent="0.3">
      <c r="A73" s="163" t="s">
        <v>397</v>
      </c>
      <c r="B73" s="109" t="s">
        <v>32</v>
      </c>
      <c r="C73" s="233"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7" t="s">
        <v>36</v>
      </c>
      <c r="B84" s="247"/>
      <c r="C84" s="247"/>
      <c r="D84" s="251">
        <f>SUM(B65:C83)</f>
        <v>0</v>
      </c>
    </row>
    <row r="85" spans="1:7" x14ac:dyDescent="0.3">
      <c r="A85" s="247" t="s">
        <v>35</v>
      </c>
      <c r="B85" s="248"/>
      <c r="C85" s="249"/>
      <c r="D85" s="250"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5" t="s">
        <v>378</v>
      </c>
      <c r="B94" s="336"/>
      <c r="C94" s="336"/>
      <c r="D94" s="336"/>
      <c r="E94" s="336"/>
      <c r="F94" s="337"/>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tr">
        <f>IF(D99=1, 2, IF(AND(D99&lt;1,D99&gt;0), 1, "0"))</f>
        <v>0</v>
      </c>
      <c r="C99" s="167"/>
      <c r="D99" s="199"/>
      <c r="E99" s="200"/>
      <c r="F99" s="201"/>
      <c r="G99" s="106"/>
    </row>
    <row r="100" spans="1:7" x14ac:dyDescent="0.3">
      <c r="A100" s="247" t="s">
        <v>36</v>
      </c>
      <c r="B100" s="247"/>
      <c r="C100" s="247"/>
      <c r="D100" s="247">
        <f>SUM(B88:C93,B95:C99)</f>
        <v>0</v>
      </c>
    </row>
    <row r="101" spans="1:7" x14ac:dyDescent="0.3">
      <c r="A101" s="247" t="s">
        <v>35</v>
      </c>
      <c r="B101" s="248"/>
      <c r="C101" s="249"/>
      <c r="D101" s="250" t="e">
        <f>D100/(COUNT(B88:C93,B95:C99)*2)</f>
        <v>#DIV/0!</v>
      </c>
    </row>
    <row r="102" spans="1:7" ht="18" x14ac:dyDescent="0.35">
      <c r="A102" s="267" t="s">
        <v>61</v>
      </c>
      <c r="B102" s="268"/>
      <c r="C102" s="269"/>
      <c r="D102" s="270">
        <f>SUM(D84,D100,D61)</f>
        <v>0</v>
      </c>
    </row>
    <row r="103" spans="1:7" ht="18" x14ac:dyDescent="0.35">
      <c r="A103" s="267" t="s">
        <v>199</v>
      </c>
      <c r="B103" s="268"/>
      <c r="C103" s="269"/>
      <c r="D103" s="271" t="e">
        <f>D102/(COUNT(B88:C93,B53:C60,B65:C83,B95:C99)*2)</f>
        <v>#DIV/0!</v>
      </c>
    </row>
    <row r="104" spans="1:7" x14ac:dyDescent="0.3">
      <c r="A104" s="1"/>
      <c r="B104" s="103"/>
      <c r="C104" s="111"/>
      <c r="D104" s="103"/>
    </row>
    <row r="105" spans="1:7" ht="18" x14ac:dyDescent="0.35">
      <c r="A105" s="279" t="s">
        <v>116</v>
      </c>
      <c r="B105" s="279"/>
      <c r="C105" s="279"/>
      <c r="D105" s="279"/>
      <c r="E105" s="279"/>
      <c r="F105" s="280"/>
    </row>
    <row r="106" spans="1:7" x14ac:dyDescent="0.3">
      <c r="A106" s="118">
        <f>B11</f>
        <v>43215</v>
      </c>
      <c r="B106" s="103"/>
      <c r="C106" s="111"/>
      <c r="D106" s="103"/>
    </row>
    <row r="107" spans="1:7" x14ac:dyDescent="0.3">
      <c r="A107" s="325" t="s">
        <v>30</v>
      </c>
      <c r="B107" s="326" t="s">
        <v>31</v>
      </c>
      <c r="C107" s="326"/>
      <c r="D107" s="326" t="s">
        <v>46</v>
      </c>
      <c r="E107" s="327" t="s">
        <v>310</v>
      </c>
      <c r="F107" s="327" t="s">
        <v>359</v>
      </c>
    </row>
    <row r="108" spans="1:7" x14ac:dyDescent="0.3">
      <c r="A108" s="325"/>
      <c r="B108" s="246" t="s">
        <v>34</v>
      </c>
      <c r="C108" s="246" t="s">
        <v>33</v>
      </c>
      <c r="D108" s="326"/>
      <c r="E108" s="327"/>
      <c r="F108" s="327"/>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7" t="s">
        <v>36</v>
      </c>
      <c r="B117" s="247"/>
      <c r="C117" s="247"/>
      <c r="D117" s="247">
        <f>SUM(B110:C116)</f>
        <v>0</v>
      </c>
    </row>
    <row r="118" spans="1:6" x14ac:dyDescent="0.3">
      <c r="A118" s="247" t="s">
        <v>35</v>
      </c>
      <c r="B118" s="248"/>
      <c r="C118" s="249"/>
      <c r="D118" s="250"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5"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5"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7" t="s">
        <v>36</v>
      </c>
      <c r="B139" s="247"/>
      <c r="C139" s="247"/>
      <c r="D139" s="251">
        <f>SUM(B121:C138)</f>
        <v>0</v>
      </c>
    </row>
    <row r="140" spans="1:7" x14ac:dyDescent="0.3">
      <c r="A140" s="247" t="s">
        <v>35</v>
      </c>
      <c r="B140" s="248"/>
      <c r="C140" s="249"/>
      <c r="D140" s="250"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8" t="s">
        <v>378</v>
      </c>
      <c r="B148" s="339"/>
      <c r="C148" s="339"/>
      <c r="D148" s="340"/>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199"/>
      <c r="E153" s="200"/>
      <c r="F153" s="201"/>
    </row>
    <row r="154" spans="1:7" x14ac:dyDescent="0.3">
      <c r="A154" s="247" t="s">
        <v>36</v>
      </c>
      <c r="B154" s="247"/>
      <c r="C154" s="247"/>
      <c r="D154" s="247">
        <f>SUM(B143:C147,B149:C153)</f>
        <v>0</v>
      </c>
    </row>
    <row r="155" spans="1:7" x14ac:dyDescent="0.3">
      <c r="A155" s="247" t="s">
        <v>35</v>
      </c>
      <c r="B155" s="248"/>
      <c r="C155" s="249"/>
      <c r="D155" s="250" t="e">
        <f>D154/(COUNT(B143:C147,B149:C153)*2)</f>
        <v>#DIV/0!</v>
      </c>
    </row>
    <row r="156" spans="1:7" x14ac:dyDescent="0.3">
      <c r="A156" s="117"/>
      <c r="B156" s="103"/>
      <c r="C156" s="111"/>
      <c r="D156" s="103"/>
    </row>
    <row r="157" spans="1:7" ht="18" x14ac:dyDescent="0.35">
      <c r="A157" s="267" t="s">
        <v>125</v>
      </c>
      <c r="B157" s="268"/>
      <c r="C157" s="269"/>
      <c r="D157" s="270">
        <f>SUM(D154,D117,D139)</f>
        <v>0</v>
      </c>
    </row>
    <row r="158" spans="1:7" ht="18" x14ac:dyDescent="0.35">
      <c r="A158" s="267" t="s">
        <v>200</v>
      </c>
      <c r="B158" s="268"/>
      <c r="C158" s="269"/>
      <c r="D158" s="271" t="e">
        <f>D157/(COUNT(B143:C147,B110:C116,B121:C138,B149:C153)*2)</f>
        <v>#DIV/0!</v>
      </c>
    </row>
    <row r="159" spans="1:7" x14ac:dyDescent="0.3">
      <c r="A159" s="117"/>
      <c r="B159" s="103"/>
      <c r="C159" s="111"/>
      <c r="D159" s="103"/>
    </row>
    <row r="160" spans="1:7" ht="18" x14ac:dyDescent="0.35">
      <c r="A160" s="279" t="s">
        <v>117</v>
      </c>
      <c r="B160" s="279"/>
      <c r="C160" s="279"/>
      <c r="D160" s="279"/>
      <c r="E160" s="279"/>
      <c r="F160" s="280"/>
    </row>
    <row r="161" spans="1:7" x14ac:dyDescent="0.3">
      <c r="A161" s="118">
        <f>B11</f>
        <v>43215</v>
      </c>
      <c r="B161" s="103"/>
      <c r="C161" s="111"/>
      <c r="D161" s="106"/>
    </row>
    <row r="162" spans="1:7" x14ac:dyDescent="0.3">
      <c r="A162" s="325" t="s">
        <v>30</v>
      </c>
      <c r="B162" s="326" t="s">
        <v>31</v>
      </c>
      <c r="C162" s="326"/>
      <c r="D162" s="326" t="s">
        <v>46</v>
      </c>
      <c r="E162" s="327" t="s">
        <v>310</v>
      </c>
      <c r="F162" s="327" t="s">
        <v>359</v>
      </c>
      <c r="G162" s="106"/>
    </row>
    <row r="163" spans="1:7" x14ac:dyDescent="0.3">
      <c r="A163" s="325"/>
      <c r="B163" s="246" t="s">
        <v>34</v>
      </c>
      <c r="C163" s="246" t="s">
        <v>33</v>
      </c>
      <c r="D163" s="326"/>
      <c r="E163" s="327"/>
      <c r="F163" s="327"/>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7" t="s">
        <v>36</v>
      </c>
      <c r="B172" s="247"/>
      <c r="C172" s="247"/>
      <c r="D172" s="247">
        <f>SUM(B165:C171)</f>
        <v>0</v>
      </c>
    </row>
    <row r="173" spans="1:7" x14ac:dyDescent="0.3">
      <c r="A173" s="247" t="s">
        <v>35</v>
      </c>
      <c r="B173" s="248"/>
      <c r="C173" s="249"/>
      <c r="D173" s="250"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1" t="s">
        <v>378</v>
      </c>
      <c r="B195" s="331"/>
      <c r="C195" s="331"/>
      <c r="D195" s="331"/>
      <c r="E195" s="331"/>
      <c r="F195" s="331"/>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199"/>
      <c r="E200" s="200"/>
      <c r="F200" s="201"/>
      <c r="G200" s="106"/>
    </row>
    <row r="201" spans="1:7" x14ac:dyDescent="0.3">
      <c r="A201" s="251" t="s">
        <v>36</v>
      </c>
      <c r="B201" s="251"/>
      <c r="C201" s="251"/>
      <c r="D201" s="251">
        <f>SUM(B176:C194,B196:C200)</f>
        <v>0</v>
      </c>
    </row>
    <row r="202" spans="1:7" x14ac:dyDescent="0.3">
      <c r="A202" s="247" t="s">
        <v>35</v>
      </c>
      <c r="B202" s="248"/>
      <c r="C202" s="249"/>
      <c r="D202" s="250" t="e">
        <f>D201/(COUNT(B176:C194,B196:C200)*2)</f>
        <v>#DIV/0!</v>
      </c>
    </row>
    <row r="203" spans="1:7" x14ac:dyDescent="0.3">
      <c r="A203" s="117"/>
      <c r="B203" s="103"/>
      <c r="C203" s="111"/>
      <c r="D203" s="103"/>
    </row>
    <row r="204" spans="1:7" ht="18" x14ac:dyDescent="0.35">
      <c r="A204" s="267" t="s">
        <v>126</v>
      </c>
      <c r="B204" s="268"/>
      <c r="C204" s="269"/>
      <c r="D204" s="270">
        <f>SUM(D172,D201)</f>
        <v>0</v>
      </c>
    </row>
    <row r="205" spans="1:7" ht="18" x14ac:dyDescent="0.35">
      <c r="A205" s="267" t="s">
        <v>201</v>
      </c>
      <c r="B205" s="268"/>
      <c r="C205" s="269"/>
      <c r="D205" s="271" t="e">
        <f>D204/(COUNT(B165:C171,B176:C194,B196:C200)*2)</f>
        <v>#DIV/0!</v>
      </c>
    </row>
    <row r="206" spans="1:7" x14ac:dyDescent="0.3">
      <c r="A206" s="117"/>
      <c r="B206" s="103"/>
      <c r="C206" s="111"/>
      <c r="D206" s="103"/>
    </row>
    <row r="207" spans="1:7" ht="18" x14ac:dyDescent="0.35">
      <c r="A207" s="279" t="s">
        <v>154</v>
      </c>
      <c r="B207" s="279"/>
      <c r="C207" s="279"/>
      <c r="D207" s="279"/>
      <c r="E207" s="279"/>
      <c r="F207" s="280"/>
    </row>
    <row r="208" spans="1:7" x14ac:dyDescent="0.3">
      <c r="A208" s="128">
        <f>B11</f>
        <v>43215</v>
      </c>
      <c r="B208" s="103"/>
      <c r="C208" s="111"/>
      <c r="D208" s="103"/>
    </row>
    <row r="209" spans="1:7" x14ac:dyDescent="0.3">
      <c r="A209" s="325" t="s">
        <v>30</v>
      </c>
      <c r="B209" s="326" t="s">
        <v>31</v>
      </c>
      <c r="C209" s="326"/>
      <c r="D209" s="326" t="s">
        <v>46</v>
      </c>
      <c r="E209" s="327" t="s">
        <v>310</v>
      </c>
      <c r="F209" s="327" t="s">
        <v>359</v>
      </c>
      <c r="G209" s="106"/>
    </row>
    <row r="210" spans="1:7" x14ac:dyDescent="0.3">
      <c r="A210" s="325"/>
      <c r="B210" s="246" t="s">
        <v>34</v>
      </c>
      <c r="C210" s="246" t="s">
        <v>33</v>
      </c>
      <c r="D210" s="326"/>
      <c r="E210" s="327"/>
      <c r="F210" s="327"/>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7" t="s">
        <v>36</v>
      </c>
      <c r="B222" s="247"/>
      <c r="C222" s="247"/>
      <c r="D222" s="247">
        <f>SUM(B212:C221)</f>
        <v>0</v>
      </c>
    </row>
    <row r="223" spans="1:7" x14ac:dyDescent="0.3">
      <c r="A223" s="247" t="s">
        <v>35</v>
      </c>
      <c r="B223" s="248"/>
      <c r="C223" s="249"/>
      <c r="D223" s="250"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7" t="s">
        <v>36</v>
      </c>
      <c r="B244" s="247"/>
      <c r="C244" s="247"/>
      <c r="D244" s="247">
        <f>SUM(B226:C243)</f>
        <v>0</v>
      </c>
    </row>
    <row r="245" spans="1:7" x14ac:dyDescent="0.3">
      <c r="A245" s="247" t="s">
        <v>35</v>
      </c>
      <c r="B245" s="248"/>
      <c r="C245" s="249"/>
      <c r="D245" s="250"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1" t="s">
        <v>378</v>
      </c>
      <c r="B256" s="331"/>
      <c r="C256" s="331"/>
      <c r="D256" s="331"/>
      <c r="E256" s="331"/>
      <c r="F256" s="331"/>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199"/>
      <c r="E261" s="200"/>
      <c r="F261" s="201"/>
    </row>
    <row r="262" spans="1:7" x14ac:dyDescent="0.3">
      <c r="A262" s="247" t="s">
        <v>36</v>
      </c>
      <c r="B262" s="247"/>
      <c r="C262" s="247"/>
      <c r="D262" s="247">
        <f>SUM(B248:C255,B257:C261)</f>
        <v>0</v>
      </c>
    </row>
    <row r="263" spans="1:7" x14ac:dyDescent="0.3">
      <c r="A263" s="247" t="s">
        <v>35</v>
      </c>
      <c r="B263" s="248"/>
      <c r="C263" s="249"/>
      <c r="D263" s="250" t="e">
        <f>D262/(COUNT(B248:C255,B257:C261)*2)</f>
        <v>#DIV/0!</v>
      </c>
    </row>
    <row r="264" spans="1:7" x14ac:dyDescent="0.3">
      <c r="A264" s="117"/>
      <c r="B264" s="103"/>
      <c r="C264" s="111"/>
      <c r="D264" s="103"/>
    </row>
    <row r="265" spans="1:7" ht="18" x14ac:dyDescent="0.35">
      <c r="A265" s="267" t="s">
        <v>70</v>
      </c>
      <c r="B265" s="268"/>
      <c r="C265" s="269"/>
      <c r="D265" s="270">
        <f>SUM(D262,D222,D244)</f>
        <v>0</v>
      </c>
    </row>
    <row r="266" spans="1:7" ht="18" x14ac:dyDescent="0.35">
      <c r="A266" s="273" t="s">
        <v>202</v>
      </c>
      <c r="B266" s="274"/>
      <c r="C266" s="275"/>
      <c r="D266" s="276" t="e">
        <f>D265/(COUNT(B226:C243,B248:C255,B212:C221,B257:C261)*2)</f>
        <v>#DIV/0!</v>
      </c>
    </row>
    <row r="267" spans="1:7" s="13" customFormat="1" ht="18" x14ac:dyDescent="0.35">
      <c r="A267" s="16"/>
      <c r="B267" s="130"/>
      <c r="C267" s="130"/>
      <c r="D267" s="131"/>
      <c r="F267" s="160"/>
      <c r="G267" s="168"/>
    </row>
    <row r="268" spans="1:7" s="13" customFormat="1" ht="18" x14ac:dyDescent="0.35">
      <c r="A268" s="279" t="s">
        <v>71</v>
      </c>
      <c r="B268" s="279"/>
      <c r="C268" s="279"/>
      <c r="D268" s="279"/>
      <c r="E268" s="279"/>
      <c r="F268" s="280"/>
      <c r="G268" s="168"/>
    </row>
    <row r="269" spans="1:7" s="13" customFormat="1" x14ac:dyDescent="0.3">
      <c r="A269" s="118">
        <f>B11</f>
        <v>43215</v>
      </c>
      <c r="B269" s="103"/>
      <c r="C269" s="111"/>
      <c r="D269" s="103"/>
      <c r="F269" s="160"/>
      <c r="G269" s="168"/>
    </row>
    <row r="270" spans="1:7" s="13" customFormat="1" x14ac:dyDescent="0.3">
      <c r="A270" s="325" t="s">
        <v>30</v>
      </c>
      <c r="B270" s="326" t="s">
        <v>31</v>
      </c>
      <c r="C270" s="326"/>
      <c r="D270" s="326" t="s">
        <v>46</v>
      </c>
      <c r="E270" s="327" t="s">
        <v>310</v>
      </c>
      <c r="F270" s="327" t="s">
        <v>359</v>
      </c>
      <c r="G270" s="168"/>
    </row>
    <row r="271" spans="1:7" s="13" customFormat="1" x14ac:dyDescent="0.3">
      <c r="A271" s="325"/>
      <c r="B271" s="246" t="s">
        <v>34</v>
      </c>
      <c r="C271" s="246" t="s">
        <v>33</v>
      </c>
      <c r="D271" s="326"/>
      <c r="E271" s="327"/>
      <c r="F271" s="327"/>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7" t="s">
        <v>36</v>
      </c>
      <c r="B285" s="247"/>
      <c r="C285" s="247"/>
      <c r="D285" s="247">
        <f>SUM(B273:C284)</f>
        <v>0</v>
      </c>
      <c r="F285" s="160"/>
      <c r="G285" s="168"/>
    </row>
    <row r="286" spans="1:7" s="13" customFormat="1" x14ac:dyDescent="0.3">
      <c r="A286" s="247" t="s">
        <v>35</v>
      </c>
      <c r="B286" s="248"/>
      <c r="C286" s="249"/>
      <c r="D286" s="250"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2" t="s">
        <v>395</v>
      </c>
      <c r="B308" s="333"/>
      <c r="C308" s="333"/>
      <c r="D308" s="333"/>
      <c r="E308" s="333"/>
      <c r="F308" s="334"/>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199"/>
      <c r="E313" s="200"/>
      <c r="F313" s="201"/>
      <c r="G313" s="168"/>
    </row>
    <row r="314" spans="1:7" s="13" customFormat="1" x14ac:dyDescent="0.3">
      <c r="A314" s="247" t="s">
        <v>36</v>
      </c>
      <c r="B314" s="247"/>
      <c r="C314" s="247"/>
      <c r="D314" s="247">
        <f>SUM(B289:C307,B309:C313)</f>
        <v>0</v>
      </c>
      <c r="F314" s="160"/>
      <c r="G314" s="168"/>
    </row>
    <row r="315" spans="1:7" s="13" customFormat="1" x14ac:dyDescent="0.3">
      <c r="A315" s="247" t="s">
        <v>35</v>
      </c>
      <c r="B315" s="248"/>
      <c r="C315" s="249"/>
      <c r="D315" s="250" t="e">
        <f>D314/(COUNT(B289:C307,B309:C313)*2)</f>
        <v>#DIV/0!</v>
      </c>
      <c r="F315" s="160"/>
      <c r="G315" s="168"/>
    </row>
    <row r="316" spans="1:7" s="13" customFormat="1" x14ac:dyDescent="0.3">
      <c r="A316" s="117"/>
      <c r="B316" s="103"/>
      <c r="C316" s="111"/>
      <c r="D316" s="103"/>
      <c r="F316" s="160"/>
      <c r="G316" s="168"/>
    </row>
    <row r="317" spans="1:7" s="13" customFormat="1" ht="18" x14ac:dyDescent="0.35">
      <c r="A317" s="267" t="s">
        <v>74</v>
      </c>
      <c r="B317" s="268"/>
      <c r="C317" s="269"/>
      <c r="D317" s="270">
        <f>SUM(D314,D285)</f>
        <v>0</v>
      </c>
      <c r="F317" s="160"/>
      <c r="G317" s="168"/>
    </row>
    <row r="318" spans="1:7" s="13" customFormat="1" ht="18" x14ac:dyDescent="0.35">
      <c r="A318" s="267" t="s">
        <v>203</v>
      </c>
      <c r="B318" s="268"/>
      <c r="C318" s="269"/>
      <c r="D318" s="271" t="e">
        <f>D317/(COUNT(B273:C284,B289:C307,B309:C313)*2)</f>
        <v>#DIV/0!</v>
      </c>
      <c r="F318" s="160"/>
      <c r="G318" s="168"/>
    </row>
    <row r="319" spans="1:7" s="13" customFormat="1" ht="18" x14ac:dyDescent="0.35">
      <c r="A319" s="16"/>
      <c r="B319" s="130"/>
      <c r="C319" s="130"/>
      <c r="D319" s="131"/>
      <c r="F319" s="160"/>
      <c r="G319" s="168"/>
    </row>
    <row r="320" spans="1:7" ht="18" x14ac:dyDescent="0.35">
      <c r="A320" s="279" t="s">
        <v>4</v>
      </c>
      <c r="B320" s="279"/>
      <c r="C320" s="279"/>
      <c r="D320" s="279"/>
      <c r="E320" s="279"/>
      <c r="F320" s="280"/>
    </row>
    <row r="321" spans="1:7" x14ac:dyDescent="0.3">
      <c r="A321" s="55">
        <f>B11</f>
        <v>43215</v>
      </c>
      <c r="B321" s="103"/>
      <c r="C321" s="111"/>
      <c r="D321" s="106"/>
    </row>
    <row r="322" spans="1:7" x14ac:dyDescent="0.3">
      <c r="A322" s="325" t="s">
        <v>30</v>
      </c>
      <c r="B322" s="326" t="s">
        <v>31</v>
      </c>
      <c r="C322" s="326"/>
      <c r="D322" s="326" t="s">
        <v>46</v>
      </c>
      <c r="E322" s="327" t="s">
        <v>310</v>
      </c>
      <c r="F322" s="327" t="s">
        <v>359</v>
      </c>
      <c r="G322" s="106"/>
    </row>
    <row r="323" spans="1:7" x14ac:dyDescent="0.3">
      <c r="A323" s="325"/>
      <c r="B323" s="246" t="s">
        <v>34</v>
      </c>
      <c r="C323" s="246" t="s">
        <v>33</v>
      </c>
      <c r="D323" s="326"/>
      <c r="E323" s="327"/>
      <c r="F323" s="327"/>
      <c r="G323" s="106"/>
    </row>
    <row r="324" spans="1:7" ht="18" x14ac:dyDescent="0.3">
      <c r="A324" s="149" t="s">
        <v>19</v>
      </c>
      <c r="B324" s="150"/>
      <c r="C324" s="150"/>
      <c r="D324" s="150"/>
      <c r="E324" s="150"/>
      <c r="F324" s="152"/>
      <c r="G324" s="106"/>
    </row>
    <row r="325" spans="1:7" x14ac:dyDescent="0.3">
      <c r="A325" s="5" t="s">
        <v>6</v>
      </c>
      <c r="B325" s="109" t="s">
        <v>32</v>
      </c>
      <c r="C325" s="109"/>
      <c r="D325" s="74" t="s">
        <v>416</v>
      </c>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7" t="s">
        <v>36</v>
      </c>
      <c r="B333" s="247"/>
      <c r="C333" s="247"/>
      <c r="D333" s="247">
        <f>SUM(B325:C332)</f>
        <v>0</v>
      </c>
    </row>
    <row r="334" spans="1:7" x14ac:dyDescent="0.3">
      <c r="A334" s="247" t="s">
        <v>35</v>
      </c>
      <c r="B334" s="248"/>
      <c r="C334" s="249"/>
      <c r="D334" s="250"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ht="49.5" x14ac:dyDescent="0.3">
      <c r="A339" s="4" t="s">
        <v>5</v>
      </c>
      <c r="B339" s="109">
        <v>1</v>
      </c>
      <c r="C339" s="109"/>
      <c r="D339" s="108" t="s">
        <v>417</v>
      </c>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2" t="s">
        <v>378</v>
      </c>
      <c r="B349" s="333"/>
      <c r="C349" s="333"/>
      <c r="D349" s="333"/>
      <c r="E349" s="333"/>
      <c r="F349" s="333"/>
    </row>
    <row r="350" spans="1:7" s="91" customFormat="1" ht="60.75" customHeight="1" x14ac:dyDescent="0.3">
      <c r="A350" s="41" t="s">
        <v>360</v>
      </c>
      <c r="B350" s="109">
        <v>0</v>
      </c>
      <c r="C350" s="181"/>
      <c r="D350" s="119" t="s">
        <v>418</v>
      </c>
      <c r="E350" s="119" t="s">
        <v>441</v>
      </c>
      <c r="F350" s="158"/>
      <c r="G350" s="106"/>
    </row>
    <row r="351" spans="1:7" s="91" customFormat="1" x14ac:dyDescent="0.3">
      <c r="A351" s="173" t="s">
        <v>390</v>
      </c>
      <c r="B351" s="109">
        <v>1</v>
      </c>
      <c r="C351" s="122"/>
      <c r="D351" s="177" t="s">
        <v>419</v>
      </c>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199">
        <v>1</v>
      </c>
      <c r="E353" s="200"/>
      <c r="F353" s="201"/>
    </row>
    <row r="354" spans="1:7" x14ac:dyDescent="0.3">
      <c r="A354" s="247" t="s">
        <v>36</v>
      </c>
      <c r="B354" s="251"/>
      <c r="C354" s="251"/>
      <c r="D354" s="252">
        <f>SUM(B337:C348,B350:C353)</f>
        <v>28</v>
      </c>
    </row>
    <row r="355" spans="1:7" x14ac:dyDescent="0.3">
      <c r="A355" s="247" t="s">
        <v>35</v>
      </c>
      <c r="B355" s="248"/>
      <c r="C355" s="249"/>
      <c r="D355" s="250">
        <f>D354/(COUNT(B337:C348,B350:C353)*2)</f>
        <v>0.875</v>
      </c>
    </row>
    <row r="356" spans="1:7" x14ac:dyDescent="0.3">
      <c r="A356" s="2"/>
      <c r="B356" s="111"/>
      <c r="C356" s="111"/>
      <c r="D356" s="111"/>
    </row>
    <row r="357" spans="1:7" ht="18" x14ac:dyDescent="0.35">
      <c r="A357" s="267" t="s">
        <v>39</v>
      </c>
      <c r="B357" s="268"/>
      <c r="C357" s="269"/>
      <c r="D357" s="270">
        <f>SUM(D354,D333)</f>
        <v>28</v>
      </c>
    </row>
    <row r="358" spans="1:7" ht="18" x14ac:dyDescent="0.35">
      <c r="A358" s="267" t="s">
        <v>204</v>
      </c>
      <c r="B358" s="268"/>
      <c r="C358" s="269"/>
      <c r="D358" s="271">
        <f>D357/(COUNT(B337:C348,B325:C332,B350:C353)*2)</f>
        <v>0.875</v>
      </c>
    </row>
    <row r="359" spans="1:7" x14ac:dyDescent="0.3">
      <c r="A359" s="117"/>
      <c r="B359" s="103"/>
      <c r="C359" s="111"/>
      <c r="D359" s="103"/>
    </row>
    <row r="360" spans="1:7" ht="18" x14ac:dyDescent="0.35">
      <c r="A360" s="279" t="s">
        <v>21</v>
      </c>
      <c r="B360" s="279"/>
      <c r="C360" s="279"/>
      <c r="D360" s="279"/>
      <c r="E360" s="279"/>
      <c r="F360" s="280"/>
    </row>
    <row r="361" spans="1:7" x14ac:dyDescent="0.3">
      <c r="A361" s="56">
        <f>B11</f>
        <v>43215</v>
      </c>
      <c r="B361" s="103"/>
      <c r="C361" s="111"/>
      <c r="D361" s="103"/>
    </row>
    <row r="362" spans="1:7" x14ac:dyDescent="0.3">
      <c r="A362" s="325" t="s">
        <v>30</v>
      </c>
      <c r="B362" s="326" t="s">
        <v>31</v>
      </c>
      <c r="C362" s="326"/>
      <c r="D362" s="326" t="s">
        <v>46</v>
      </c>
      <c r="E362" s="327" t="s">
        <v>310</v>
      </c>
      <c r="F362" s="327" t="s">
        <v>359</v>
      </c>
      <c r="G362" s="106"/>
    </row>
    <row r="363" spans="1:7" x14ac:dyDescent="0.3">
      <c r="A363" s="325"/>
      <c r="B363" s="246" t="s">
        <v>34</v>
      </c>
      <c r="C363" s="246" t="s">
        <v>33</v>
      </c>
      <c r="D363" s="326"/>
      <c r="E363" s="327"/>
      <c r="F363" s="327"/>
    </row>
    <row r="364" spans="1:7" ht="18" x14ac:dyDescent="0.3">
      <c r="A364" s="149" t="s">
        <v>12</v>
      </c>
      <c r="B364" s="150"/>
      <c r="C364" s="150"/>
      <c r="D364" s="150"/>
      <c r="E364" s="150"/>
      <c r="F364" s="152"/>
    </row>
    <row r="365" spans="1:7" x14ac:dyDescent="0.3">
      <c r="A365" s="53" t="s">
        <v>99</v>
      </c>
      <c r="B365" s="109" t="s">
        <v>32</v>
      </c>
      <c r="C365" s="109"/>
      <c r="D365" s="92" t="s">
        <v>420</v>
      </c>
      <c r="E365" s="73"/>
      <c r="F365" s="158"/>
    </row>
    <row r="366" spans="1:7" x14ac:dyDescent="0.3">
      <c r="A366" s="53" t="s">
        <v>49</v>
      </c>
      <c r="B366" s="109" t="s">
        <v>32</v>
      </c>
      <c r="C366" s="109"/>
      <c r="E366" s="73"/>
      <c r="F366" s="158"/>
    </row>
    <row r="367" spans="1:7" x14ac:dyDescent="0.3">
      <c r="A367" s="53" t="s">
        <v>91</v>
      </c>
      <c r="B367" s="109" t="s">
        <v>32</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t="s">
        <v>32</v>
      </c>
      <c r="C370" s="109"/>
      <c r="D370" s="74"/>
      <c r="E370" s="73"/>
      <c r="F370" s="158"/>
      <c r="G370" s="106"/>
    </row>
    <row r="371" spans="1:7" x14ac:dyDescent="0.3">
      <c r="A371" s="162" t="s">
        <v>23</v>
      </c>
      <c r="B371" s="109" t="s">
        <v>32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7" t="s">
        <v>36</v>
      </c>
      <c r="B373" s="247"/>
      <c r="C373" s="247"/>
      <c r="D373" s="251">
        <f>SUM(B365:C372)</f>
        <v>0</v>
      </c>
      <c r="G373" s="106"/>
    </row>
    <row r="374" spans="1:7" x14ac:dyDescent="0.3">
      <c r="A374" s="247" t="s">
        <v>35</v>
      </c>
      <c r="B374" s="248"/>
      <c r="C374" s="249"/>
      <c r="D374" s="250" t="e">
        <f>D373/(COUNT(B365:C372)*2)</f>
        <v>#DIV/0!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99" x14ac:dyDescent="0.3">
      <c r="A377" s="53" t="s">
        <v>100</v>
      </c>
      <c r="B377" s="109">
        <v>1</v>
      </c>
      <c r="C377" s="109"/>
      <c r="D377" s="74" t="s">
        <v>442</v>
      </c>
      <c r="E377" s="73"/>
      <c r="F377" s="158" t="s">
        <v>356</v>
      </c>
      <c r="G377" s="106"/>
    </row>
    <row r="378" spans="1:7" ht="17.25" x14ac:dyDescent="0.35">
      <c r="A378" s="206" t="s">
        <v>7</v>
      </c>
      <c r="B378" s="109">
        <v>2</v>
      </c>
      <c r="C378" s="112" t="str">
        <f>IF(B378=0, -10, IF(B378=1, -5, "0"))</f>
        <v>0</v>
      </c>
      <c r="D378" s="74" t="s">
        <v>421</v>
      </c>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6"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1" t="s">
        <v>378</v>
      </c>
      <c r="B383" s="331"/>
      <c r="C383" s="331"/>
      <c r="D383" s="331"/>
      <c r="E383" s="331"/>
      <c r="F383" s="331"/>
      <c r="G383" s="106"/>
    </row>
    <row r="384" spans="1:7" ht="59.25" customHeight="1" x14ac:dyDescent="0.3">
      <c r="A384" s="53" t="s">
        <v>360</v>
      </c>
      <c r="B384" s="109">
        <v>0</v>
      </c>
      <c r="C384" s="109"/>
      <c r="D384" s="121" t="s">
        <v>422</v>
      </c>
      <c r="E384" s="312" t="s">
        <v>443</v>
      </c>
      <c r="F384" s="158" t="s">
        <v>355</v>
      </c>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1" t="s">
        <v>36</v>
      </c>
      <c r="B387" s="251"/>
      <c r="C387" s="251"/>
      <c r="D387" s="251">
        <f>SUM(B377:C382,B384:C386)</f>
        <v>15</v>
      </c>
      <c r="G387" s="106"/>
    </row>
    <row r="388" spans="1:7" x14ac:dyDescent="0.3">
      <c r="A388" s="247" t="s">
        <v>35</v>
      </c>
      <c r="B388" s="248"/>
      <c r="C388" s="249"/>
      <c r="D388" s="250">
        <f>D387/(COUNT(B377:C382,B384:C386)*2)</f>
        <v>0.83333333333333337</v>
      </c>
      <c r="G388" s="106"/>
    </row>
    <row r="389" spans="1:7" x14ac:dyDescent="0.3">
      <c r="A389" s="2"/>
      <c r="B389" s="111"/>
      <c r="C389" s="111"/>
      <c r="D389" s="111"/>
      <c r="G389" s="106"/>
    </row>
    <row r="390" spans="1:7" ht="18" x14ac:dyDescent="0.35">
      <c r="A390" s="267" t="s">
        <v>40</v>
      </c>
      <c r="B390" s="268"/>
      <c r="C390" s="269"/>
      <c r="D390" s="270">
        <f>SUM(D387,D373)</f>
        <v>15</v>
      </c>
      <c r="G390" s="106"/>
    </row>
    <row r="391" spans="1:7" ht="18" x14ac:dyDescent="0.35">
      <c r="A391" s="267" t="s">
        <v>205</v>
      </c>
      <c r="B391" s="268"/>
      <c r="C391" s="269"/>
      <c r="D391" s="272">
        <f>D390/(COUNT(B377:C382,B365:C372,B384:C386)*2)</f>
        <v>0.83333333333333337</v>
      </c>
      <c r="G391" s="106"/>
    </row>
    <row r="392" spans="1:7" x14ac:dyDescent="0.3">
      <c r="A392" s="117"/>
      <c r="B392" s="103"/>
      <c r="C392" s="111"/>
      <c r="D392" s="103"/>
      <c r="G392" s="106"/>
    </row>
    <row r="393" spans="1:7" ht="18" x14ac:dyDescent="0.35">
      <c r="A393" s="279" t="s">
        <v>8</v>
      </c>
      <c r="B393" s="279"/>
      <c r="C393" s="279"/>
      <c r="D393" s="279"/>
      <c r="E393" s="279"/>
      <c r="F393" s="280"/>
      <c r="G393" s="106"/>
    </row>
    <row r="394" spans="1:7" x14ac:dyDescent="0.3">
      <c r="A394" s="118">
        <f>B11</f>
        <v>43215</v>
      </c>
      <c r="B394" s="103"/>
      <c r="C394" s="111"/>
      <c r="D394" s="106"/>
      <c r="G394" s="106"/>
    </row>
    <row r="395" spans="1:7" x14ac:dyDescent="0.3">
      <c r="A395" s="325" t="s">
        <v>30</v>
      </c>
      <c r="B395" s="326" t="s">
        <v>31</v>
      </c>
      <c r="C395" s="326"/>
      <c r="D395" s="326" t="s">
        <v>46</v>
      </c>
      <c r="E395" s="327" t="s">
        <v>310</v>
      </c>
      <c r="F395" s="327" t="s">
        <v>359</v>
      </c>
      <c r="G395" s="106"/>
    </row>
    <row r="396" spans="1:7" x14ac:dyDescent="0.3">
      <c r="A396" s="325"/>
      <c r="B396" s="246" t="s">
        <v>34</v>
      </c>
      <c r="C396" s="246" t="s">
        <v>33</v>
      </c>
      <c r="D396" s="326"/>
      <c r="E396" s="327"/>
      <c r="F396" s="327"/>
      <c r="G396" s="106"/>
    </row>
    <row r="397" spans="1:7" x14ac:dyDescent="0.3">
      <c r="A397" s="151" t="s">
        <v>103</v>
      </c>
      <c r="B397" s="152"/>
      <c r="C397" s="152"/>
      <c r="D397" s="152"/>
      <c r="E397" s="152"/>
      <c r="F397" s="152"/>
      <c r="G397" s="106"/>
    </row>
    <row r="398" spans="1:7" ht="36" customHeight="1" x14ac:dyDescent="0.3">
      <c r="A398" s="15" t="s">
        <v>102</v>
      </c>
      <c r="B398" s="109" t="s">
        <v>32</v>
      </c>
      <c r="C398" s="109"/>
      <c r="D398" s="74" t="s">
        <v>423</v>
      </c>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x14ac:dyDescent="0.3">
      <c r="A404" s="6" t="s">
        <v>242</v>
      </c>
      <c r="B404" s="109" t="s">
        <v>32</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1" t="s">
        <v>36</v>
      </c>
      <c r="B406" s="251"/>
      <c r="C406" s="251"/>
      <c r="D406" s="251">
        <f>SUM(B398:C405)</f>
        <v>0</v>
      </c>
      <c r="G406" s="106"/>
    </row>
    <row r="407" spans="1:7" x14ac:dyDescent="0.3">
      <c r="A407" s="247" t="s">
        <v>35</v>
      </c>
      <c r="B407" s="248"/>
      <c r="C407" s="249"/>
      <c r="D407" s="250" t="e">
        <f>D406/(COUNT(B398:C405)*2)</f>
        <v>#DIV/0!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82.5" x14ac:dyDescent="0.3">
      <c r="A410" s="4" t="s">
        <v>96</v>
      </c>
      <c r="B410" s="109">
        <v>1</v>
      </c>
      <c r="C410" s="109"/>
      <c r="D410" s="92" t="s">
        <v>424</v>
      </c>
      <c r="E410" s="73"/>
      <c r="F410" s="158" t="s">
        <v>356</v>
      </c>
      <c r="G410" s="106"/>
    </row>
    <row r="411" spans="1:7" ht="50.25" x14ac:dyDescent="0.35">
      <c r="A411" s="206" t="s">
        <v>55</v>
      </c>
      <c r="B411" s="109">
        <v>1</v>
      </c>
      <c r="C411" s="112">
        <f>IF(B411=0, -10, IF(B411=1, -5, "0"))</f>
        <v>-5</v>
      </c>
      <c r="D411" s="74" t="s">
        <v>425</v>
      </c>
      <c r="E411" s="73"/>
      <c r="F411" s="158" t="s">
        <v>355</v>
      </c>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7" t="s">
        <v>36</v>
      </c>
      <c r="B417" s="247"/>
      <c r="C417" s="247"/>
      <c r="D417" s="247">
        <f>SUM(B410:C416)</f>
        <v>7</v>
      </c>
    </row>
    <row r="418" spans="1:16382" x14ac:dyDescent="0.3">
      <c r="A418" s="247" t="s">
        <v>35</v>
      </c>
      <c r="B418" s="248"/>
      <c r="C418" s="248"/>
      <c r="D418" s="253">
        <f>D417/(COUNT(B410:C416)*2)</f>
        <v>0.4375</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4" t="s">
        <v>36</v>
      </c>
      <c r="B426" s="254"/>
      <c r="C426" s="254"/>
      <c r="D426" s="254">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1" t="s">
        <v>35</v>
      </c>
      <c r="B427" s="255"/>
      <c r="C427" s="255"/>
      <c r="D427" s="256">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1" t="s">
        <v>378</v>
      </c>
      <c r="B435" s="331"/>
      <c r="C435" s="331"/>
      <c r="D435" s="331"/>
      <c r="E435" s="331"/>
      <c r="F435" s="331"/>
      <c r="G435" s="11"/>
    </row>
    <row r="436" spans="1:7" ht="54.75" customHeight="1" x14ac:dyDescent="0.3">
      <c r="A436" s="53" t="s">
        <v>360</v>
      </c>
      <c r="B436" s="109">
        <v>0</v>
      </c>
      <c r="C436" s="109"/>
      <c r="D436" s="108" t="s">
        <v>422</v>
      </c>
      <c r="E436" s="74" t="s">
        <v>443</v>
      </c>
      <c r="F436" s="158" t="s">
        <v>355</v>
      </c>
      <c r="G436" s="186"/>
    </row>
    <row r="437" spans="1:7" x14ac:dyDescent="0.3">
      <c r="A437" s="9" t="s">
        <v>390</v>
      </c>
      <c r="B437" s="109">
        <v>2</v>
      </c>
      <c r="C437" s="109"/>
      <c r="D437" s="108"/>
      <c r="E437" s="73"/>
      <c r="F437" s="158"/>
      <c r="G437" s="11"/>
    </row>
    <row r="438" spans="1:7" ht="49.5" x14ac:dyDescent="0.3">
      <c r="A438" s="239" t="s">
        <v>391</v>
      </c>
      <c r="B438" s="109">
        <v>1</v>
      </c>
      <c r="C438" s="122" t="str">
        <f>IF(B438=0, -5, "0")</f>
        <v>0</v>
      </c>
      <c r="D438" s="108" t="s">
        <v>426</v>
      </c>
      <c r="E438" s="73"/>
      <c r="F438" s="158" t="s">
        <v>356</v>
      </c>
      <c r="G438" s="11"/>
    </row>
    <row r="439" spans="1:7" ht="45" x14ac:dyDescent="0.3">
      <c r="A439" s="4" t="s">
        <v>249</v>
      </c>
      <c r="B439" s="225">
        <f>IF(D439=1, 2, IF(AND(D439&lt;1,D439&gt;0), 1, "0"))</f>
        <v>2</v>
      </c>
      <c r="C439" s="109"/>
      <c r="D439" s="199">
        <v>1</v>
      </c>
      <c r="E439" s="200"/>
      <c r="F439" s="201"/>
      <c r="G439" s="11"/>
    </row>
    <row r="440" spans="1:7" ht="27.75" customHeight="1" x14ac:dyDescent="0.3">
      <c r="A440" s="251" t="s">
        <v>36</v>
      </c>
      <c r="B440" s="251"/>
      <c r="C440" s="251"/>
      <c r="D440" s="251">
        <f>SUM(B430:C434,B436:C439)</f>
        <v>15</v>
      </c>
    </row>
    <row r="441" spans="1:7" x14ac:dyDescent="0.3">
      <c r="A441" s="247" t="s">
        <v>35</v>
      </c>
      <c r="B441" s="248"/>
      <c r="C441" s="249"/>
      <c r="D441" s="250">
        <f>D440/(COUNT(B430:C434,B436:C439)*2)</f>
        <v>0.83333333333333337</v>
      </c>
    </row>
    <row r="442" spans="1:7" x14ac:dyDescent="0.3">
      <c r="A442" s="2"/>
      <c r="B442" s="111"/>
      <c r="C442" s="111"/>
      <c r="D442" s="111"/>
    </row>
    <row r="443" spans="1:7" ht="18" x14ac:dyDescent="0.35">
      <c r="A443" s="267" t="s">
        <v>41</v>
      </c>
      <c r="B443" s="268"/>
      <c r="C443" s="269"/>
      <c r="D443" s="270">
        <f>SUM(D440,D417,D426,D406)</f>
        <v>32</v>
      </c>
    </row>
    <row r="444" spans="1:7" ht="18" x14ac:dyDescent="0.35">
      <c r="A444" s="267" t="s">
        <v>206</v>
      </c>
      <c r="B444" s="268"/>
      <c r="C444" s="269"/>
      <c r="D444" s="271">
        <f>D443/(COUNT(B430:C434,B410:C416,B421:C425,B398:C405,B436:C439)*2)</f>
        <v>0.72727272727272729</v>
      </c>
      <c r="E444" s="91"/>
    </row>
    <row r="445" spans="1:7" x14ac:dyDescent="0.3">
      <c r="A445" s="1"/>
      <c r="B445" s="103"/>
      <c r="C445" s="111"/>
      <c r="D445" s="103"/>
    </row>
    <row r="446" spans="1:7" ht="18" x14ac:dyDescent="0.35">
      <c r="A446" s="279" t="s">
        <v>112</v>
      </c>
      <c r="B446" s="279"/>
      <c r="C446" s="279"/>
      <c r="D446" s="279"/>
      <c r="E446" s="279"/>
      <c r="F446" s="280"/>
      <c r="G446" s="106"/>
    </row>
    <row r="447" spans="1:7" x14ac:dyDescent="0.3">
      <c r="A447" s="55">
        <f>B11</f>
        <v>43215</v>
      </c>
      <c r="B447" s="103"/>
      <c r="C447" s="111"/>
      <c r="D447" s="103"/>
    </row>
    <row r="448" spans="1:7" x14ac:dyDescent="0.3">
      <c r="A448" s="325" t="s">
        <v>30</v>
      </c>
      <c r="B448" s="326" t="s">
        <v>31</v>
      </c>
      <c r="C448" s="326"/>
      <c r="D448" s="326" t="s">
        <v>46</v>
      </c>
      <c r="E448" s="327" t="s">
        <v>310</v>
      </c>
      <c r="F448" s="327" t="s">
        <v>359</v>
      </c>
      <c r="G448" s="106"/>
    </row>
    <row r="449" spans="1:6" x14ac:dyDescent="0.3">
      <c r="A449" s="325"/>
      <c r="B449" s="246" t="s">
        <v>34</v>
      </c>
      <c r="C449" s="246" t="s">
        <v>33</v>
      </c>
      <c r="D449" s="326"/>
      <c r="E449" s="327"/>
      <c r="F449" s="327"/>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7" t="s">
        <v>36</v>
      </c>
      <c r="B457" s="247"/>
      <c r="C457" s="247"/>
      <c r="D457" s="247">
        <f>SUM(B451:C456)</f>
        <v>0</v>
      </c>
    </row>
    <row r="458" spans="1:6" x14ac:dyDescent="0.3">
      <c r="A458" s="247" t="s">
        <v>35</v>
      </c>
      <c r="B458" s="248"/>
      <c r="C458" s="249"/>
      <c r="D458" s="250"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8" t="s">
        <v>378</v>
      </c>
      <c r="B471" s="329"/>
      <c r="C471" s="329"/>
      <c r="D471" s="329"/>
      <c r="E471" s="329"/>
      <c r="F471" s="329"/>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199"/>
      <c r="E476" s="200"/>
      <c r="F476" s="201"/>
    </row>
    <row r="477" spans="1:7" x14ac:dyDescent="0.3">
      <c r="A477" s="247" t="s">
        <v>36</v>
      </c>
      <c r="B477" s="247"/>
      <c r="C477" s="247"/>
      <c r="D477" s="257">
        <f>SUM(B461:C470,B472:C476)</f>
        <v>0</v>
      </c>
    </row>
    <row r="478" spans="1:7" x14ac:dyDescent="0.3">
      <c r="A478" s="247" t="s">
        <v>35</v>
      </c>
      <c r="B478" s="248"/>
      <c r="C478" s="249"/>
      <c r="D478" s="250" t="e">
        <f>D477/(COUNT(B461:C470,B472:C476)*2)</f>
        <v>#DIV/0!</v>
      </c>
    </row>
    <row r="479" spans="1:7" x14ac:dyDescent="0.3">
      <c r="A479" s="2"/>
      <c r="B479" s="111"/>
      <c r="C479" s="111"/>
      <c r="D479" s="111"/>
    </row>
    <row r="480" spans="1:7" ht="18" x14ac:dyDescent="0.35">
      <c r="A480" s="267" t="s">
        <v>115</v>
      </c>
      <c r="B480" s="268"/>
      <c r="C480" s="269"/>
      <c r="D480" s="270">
        <f>SUM(D477,D457)</f>
        <v>0</v>
      </c>
    </row>
    <row r="481" spans="1:7" ht="18" x14ac:dyDescent="0.35">
      <c r="A481" s="267" t="s">
        <v>207</v>
      </c>
      <c r="B481" s="268"/>
      <c r="C481" s="269"/>
      <c r="D481" s="271" t="e">
        <f>D480/(COUNT(B461:C470,B451:C456,B472:C476)*2)</f>
        <v>#DIV/0!</v>
      </c>
    </row>
    <row r="482" spans="1:7" x14ac:dyDescent="0.3">
      <c r="A482" s="1"/>
      <c r="B482" s="103"/>
      <c r="C482" s="111"/>
      <c r="D482" s="103"/>
    </row>
    <row r="483" spans="1:7" ht="21.75" customHeight="1" x14ac:dyDescent="0.35">
      <c r="A483" s="330" t="s">
        <v>366</v>
      </c>
      <c r="B483" s="330"/>
      <c r="C483" s="330"/>
      <c r="D483" s="330"/>
      <c r="E483" s="279"/>
      <c r="F483" s="280"/>
    </row>
    <row r="484" spans="1:7" x14ac:dyDescent="0.3">
      <c r="A484" s="57">
        <f>B11</f>
        <v>43215</v>
      </c>
      <c r="B484" s="103"/>
      <c r="C484" s="111"/>
      <c r="D484" s="103"/>
    </row>
    <row r="485" spans="1:7" x14ac:dyDescent="0.3">
      <c r="A485" s="325" t="s">
        <v>30</v>
      </c>
      <c r="B485" s="326" t="s">
        <v>31</v>
      </c>
      <c r="C485" s="326"/>
      <c r="D485" s="326" t="s">
        <v>46</v>
      </c>
      <c r="E485" s="327" t="s">
        <v>310</v>
      </c>
      <c r="F485" s="327" t="s">
        <v>359</v>
      </c>
      <c r="G485" s="106"/>
    </row>
    <row r="486" spans="1:7" x14ac:dyDescent="0.3">
      <c r="A486" s="325"/>
      <c r="B486" s="246" t="s">
        <v>34</v>
      </c>
      <c r="C486" s="246" t="s">
        <v>33</v>
      </c>
      <c r="D486" s="326"/>
      <c r="E486" s="327"/>
      <c r="F486" s="327"/>
    </row>
    <row r="487" spans="1:7" ht="18" x14ac:dyDescent="0.3">
      <c r="A487" s="149" t="s">
        <v>367</v>
      </c>
      <c r="B487" s="150"/>
      <c r="C487" s="150"/>
      <c r="D487" s="150"/>
      <c r="E487" s="150"/>
      <c r="F487" s="152"/>
    </row>
    <row r="488" spans="1:7" ht="33" x14ac:dyDescent="0.3">
      <c r="A488" s="4" t="s">
        <v>263</v>
      </c>
      <c r="B488" s="109">
        <v>2</v>
      </c>
      <c r="C488" s="109"/>
      <c r="D488" s="74" t="s">
        <v>427</v>
      </c>
      <c r="E488" s="73"/>
      <c r="F488" s="158" t="s">
        <v>355</v>
      </c>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7" t="s">
        <v>36</v>
      </c>
      <c r="B493" s="247"/>
      <c r="C493" s="247"/>
      <c r="D493" s="258">
        <f>SUM(B488:C492)</f>
        <v>10</v>
      </c>
    </row>
    <row r="494" spans="1:7" x14ac:dyDescent="0.3">
      <c r="A494" s="247" t="s">
        <v>35</v>
      </c>
      <c r="B494" s="248"/>
      <c r="C494" s="249"/>
      <c r="D494" s="250">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7" t="s">
        <v>36</v>
      </c>
      <c r="B499" s="247"/>
      <c r="C499" s="247"/>
      <c r="D499" s="257">
        <f>SUM(B496:C498)</f>
        <v>6</v>
      </c>
    </row>
    <row r="500" spans="1:7" x14ac:dyDescent="0.3">
      <c r="A500" s="247" t="s">
        <v>35</v>
      </c>
      <c r="B500" s="248"/>
      <c r="C500" s="249"/>
      <c r="D500" s="250">
        <f>D499/(COUNT(B496:C498)*2)</f>
        <v>1</v>
      </c>
      <c r="E500" s="91"/>
    </row>
    <row r="501" spans="1:7" x14ac:dyDescent="0.3">
      <c r="A501" s="2"/>
      <c r="B501" s="111"/>
      <c r="C501" s="111"/>
      <c r="D501" s="111"/>
    </row>
    <row r="502" spans="1:7" ht="18" x14ac:dyDescent="0.35">
      <c r="A502" s="267" t="s">
        <v>76</v>
      </c>
      <c r="B502" s="268"/>
      <c r="C502" s="269"/>
      <c r="D502" s="270">
        <f>SUM(D499,D493)</f>
        <v>16</v>
      </c>
    </row>
    <row r="503" spans="1:7" ht="18" x14ac:dyDescent="0.35">
      <c r="A503" s="267" t="s">
        <v>208</v>
      </c>
      <c r="B503" s="268"/>
      <c r="C503" s="269"/>
      <c r="D503" s="271">
        <f>D502/(COUNT(B496:C498,B488:C492)*2)</f>
        <v>1</v>
      </c>
    </row>
    <row r="504" spans="1:7" ht="19.5" x14ac:dyDescent="0.3">
      <c r="A504" s="136"/>
      <c r="B504" s="103"/>
      <c r="C504" s="111"/>
      <c r="D504" s="103"/>
    </row>
    <row r="505" spans="1:7" ht="18" x14ac:dyDescent="0.35">
      <c r="A505" s="279" t="s">
        <v>163</v>
      </c>
      <c r="B505" s="279"/>
      <c r="C505" s="279"/>
      <c r="D505" s="279"/>
      <c r="E505" s="279"/>
      <c r="F505" s="280"/>
    </row>
    <row r="506" spans="1:7" x14ac:dyDescent="0.3">
      <c r="A506" s="141">
        <f>B11</f>
        <v>43215</v>
      </c>
      <c r="B506" s="103"/>
      <c r="C506" s="111"/>
      <c r="D506" s="103"/>
    </row>
    <row r="507" spans="1:7" x14ac:dyDescent="0.3">
      <c r="A507" s="325" t="s">
        <v>30</v>
      </c>
      <c r="B507" s="326" t="s">
        <v>31</v>
      </c>
      <c r="C507" s="326"/>
      <c r="D507" s="326" t="s">
        <v>46</v>
      </c>
      <c r="E507" s="327" t="s">
        <v>310</v>
      </c>
      <c r="F507" s="327" t="s">
        <v>359</v>
      </c>
      <c r="G507" s="106"/>
    </row>
    <row r="508" spans="1:7" x14ac:dyDescent="0.3">
      <c r="A508" s="325"/>
      <c r="B508" s="246" t="s">
        <v>34</v>
      </c>
      <c r="C508" s="246" t="s">
        <v>33</v>
      </c>
      <c r="D508" s="326"/>
      <c r="E508" s="327"/>
      <c r="F508" s="327"/>
    </row>
    <row r="509" spans="1:7" x14ac:dyDescent="0.3">
      <c r="A509" s="5" t="s">
        <v>15</v>
      </c>
      <c r="B509" s="109">
        <v>2</v>
      </c>
      <c r="C509" s="109"/>
      <c r="D509" s="74"/>
      <c r="E509" s="73"/>
      <c r="F509" s="158" t="s">
        <v>355</v>
      </c>
    </row>
    <row r="510" spans="1:7" ht="33" x14ac:dyDescent="0.3">
      <c r="A510" s="8" t="s">
        <v>218</v>
      </c>
      <c r="B510" s="109">
        <v>1</v>
      </c>
      <c r="C510" s="109"/>
      <c r="D510" s="114" t="s">
        <v>428</v>
      </c>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7" t="s">
        <v>36</v>
      </c>
      <c r="B513" s="247"/>
      <c r="C513" s="247"/>
      <c r="D513" s="251">
        <f>SUM(B509:C512)</f>
        <v>7</v>
      </c>
    </row>
    <row r="514" spans="1:7" x14ac:dyDescent="0.3">
      <c r="A514" s="247" t="s">
        <v>35</v>
      </c>
      <c r="B514" s="248"/>
      <c r="C514" s="249"/>
      <c r="D514" s="250">
        <f>D513/(COUNT(B509:C512)*2)</f>
        <v>0.875</v>
      </c>
    </row>
    <row r="515" spans="1:7" x14ac:dyDescent="0.3">
      <c r="A515" s="3"/>
      <c r="B515" s="103"/>
      <c r="C515" s="111"/>
      <c r="D515" s="103"/>
    </row>
    <row r="516" spans="1:7" ht="18" x14ac:dyDescent="0.35">
      <c r="A516" s="279" t="s">
        <v>138</v>
      </c>
      <c r="B516" s="279"/>
      <c r="C516" s="279"/>
      <c r="D516" s="279"/>
      <c r="E516" s="279"/>
      <c r="F516" s="280"/>
    </row>
    <row r="517" spans="1:7" x14ac:dyDescent="0.3">
      <c r="A517" s="142">
        <f>B11</f>
        <v>43215</v>
      </c>
      <c r="B517" s="103"/>
      <c r="C517" s="111"/>
      <c r="D517" s="103"/>
    </row>
    <row r="518" spans="1:7" x14ac:dyDescent="0.3">
      <c r="A518" s="325" t="s">
        <v>30</v>
      </c>
      <c r="B518" s="326" t="s">
        <v>31</v>
      </c>
      <c r="C518" s="326"/>
      <c r="D518" s="326" t="s">
        <v>46</v>
      </c>
      <c r="E518" s="327" t="s">
        <v>310</v>
      </c>
      <c r="F518" s="327" t="s">
        <v>359</v>
      </c>
      <c r="G518" s="106"/>
    </row>
    <row r="519" spans="1:7" x14ac:dyDescent="0.3">
      <c r="A519" s="325"/>
      <c r="B519" s="246" t="s">
        <v>34</v>
      </c>
      <c r="C519" s="246" t="s">
        <v>33</v>
      </c>
      <c r="D519" s="326"/>
      <c r="E519" s="327"/>
      <c r="F519" s="327"/>
    </row>
    <row r="520" spans="1:7" x14ac:dyDescent="0.3">
      <c r="A520" s="4" t="s">
        <v>9</v>
      </c>
      <c r="B520" s="109" t="s">
        <v>32</v>
      </c>
      <c r="C520" s="109"/>
      <c r="D520" s="74" t="s">
        <v>430</v>
      </c>
      <c r="E520" s="73"/>
      <c r="F520" s="158" t="s">
        <v>355</v>
      </c>
    </row>
    <row r="521" spans="1:7" x14ac:dyDescent="0.3">
      <c r="A521" s="53" t="s">
        <v>389</v>
      </c>
      <c r="B521" s="109">
        <v>2</v>
      </c>
      <c r="C521" s="109"/>
      <c r="D521" s="74"/>
      <c r="E521" s="73"/>
      <c r="F521" s="158"/>
    </row>
    <row r="522" spans="1:7" x14ac:dyDescent="0.3">
      <c r="A522" s="4" t="s">
        <v>47</v>
      </c>
      <c r="B522" s="109" t="s">
        <v>32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t="s">
        <v>32</v>
      </c>
      <c r="C525" s="109"/>
      <c r="D525" s="74"/>
      <c r="E525" s="73"/>
      <c r="F525" s="158"/>
    </row>
    <row r="526" spans="1:7" ht="30" x14ac:dyDescent="0.3">
      <c r="A526" s="53" t="s">
        <v>187</v>
      </c>
      <c r="B526" s="109" t="s">
        <v>32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3"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t="s">
        <v>429</v>
      </c>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t="str">
        <f>IF(D532=1, 2, IF(AND(D532&lt;1,D532&gt;0), 1, "0"))</f>
        <v>0</v>
      </c>
      <c r="C532" s="116"/>
      <c r="D532" s="199"/>
      <c r="E532" s="200"/>
      <c r="F532" s="201"/>
    </row>
    <row r="533" spans="1:7" x14ac:dyDescent="0.3">
      <c r="A533" s="247" t="s">
        <v>36</v>
      </c>
      <c r="B533" s="247"/>
      <c r="C533" s="247"/>
      <c r="D533" s="247">
        <f>SUM(B520:C532)</f>
        <v>4</v>
      </c>
    </row>
    <row r="534" spans="1:7" x14ac:dyDescent="0.3">
      <c r="A534" s="247" t="s">
        <v>35</v>
      </c>
      <c r="B534" s="248"/>
      <c r="C534" s="249"/>
      <c r="D534" s="250">
        <f>D533/(COUNT(B520:C532)*2)</f>
        <v>1</v>
      </c>
    </row>
    <row r="535" spans="1:7" x14ac:dyDescent="0.3">
      <c r="A535" s="117"/>
      <c r="B535" s="103"/>
      <c r="C535" s="111"/>
      <c r="D535" s="103"/>
    </row>
    <row r="536" spans="1:7" ht="22.5" customHeight="1" x14ac:dyDescent="0.35">
      <c r="A536" s="279" t="s">
        <v>139</v>
      </c>
      <c r="B536" s="279"/>
      <c r="C536" s="279"/>
      <c r="D536" s="279"/>
      <c r="E536" s="279"/>
      <c r="F536" s="280"/>
      <c r="G536" s="106"/>
    </row>
    <row r="537" spans="1:7" x14ac:dyDescent="0.3">
      <c r="A537" s="118">
        <f>B11</f>
        <v>43215</v>
      </c>
      <c r="B537" s="103"/>
      <c r="C537" s="111"/>
      <c r="D537" s="103"/>
      <c r="G537" s="106"/>
    </row>
    <row r="538" spans="1:7" x14ac:dyDescent="0.3">
      <c r="A538" s="325" t="s">
        <v>30</v>
      </c>
      <c r="B538" s="326" t="s">
        <v>31</v>
      </c>
      <c r="C538" s="326"/>
      <c r="D538" s="326" t="s">
        <v>46</v>
      </c>
      <c r="E538" s="327" t="s">
        <v>310</v>
      </c>
      <c r="F538" s="327" t="s">
        <v>359</v>
      </c>
      <c r="G538" s="106"/>
    </row>
    <row r="539" spans="1:7" x14ac:dyDescent="0.3">
      <c r="A539" s="325"/>
      <c r="B539" s="246" t="s">
        <v>34</v>
      </c>
      <c r="C539" s="246" t="s">
        <v>33</v>
      </c>
      <c r="D539" s="326"/>
      <c r="E539" s="327"/>
      <c r="F539" s="327"/>
      <c r="G539" s="106"/>
    </row>
    <row r="540" spans="1:7" x14ac:dyDescent="0.3">
      <c r="A540" s="53" t="s">
        <v>372</v>
      </c>
      <c r="B540" s="109" t="s">
        <v>32</v>
      </c>
      <c r="C540" s="109"/>
      <c r="D540" s="114" t="s">
        <v>430</v>
      </c>
      <c r="E540" s="73"/>
      <c r="F540" s="158" t="s">
        <v>355</v>
      </c>
    </row>
    <row r="541" spans="1:7" x14ac:dyDescent="0.3">
      <c r="A541" s="4" t="s">
        <v>54</v>
      </c>
      <c r="B541" s="109" t="s">
        <v>32</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199"/>
      <c r="E543" s="200"/>
      <c r="F543" s="201"/>
    </row>
    <row r="544" spans="1:7" x14ac:dyDescent="0.3">
      <c r="A544" s="247" t="s">
        <v>36</v>
      </c>
      <c r="B544" s="247"/>
      <c r="C544" s="259"/>
      <c r="D544" s="247">
        <f>SUM(B540:C543)</f>
        <v>0</v>
      </c>
    </row>
    <row r="545" spans="1:4" x14ac:dyDescent="0.3">
      <c r="A545" s="247" t="s">
        <v>35</v>
      </c>
      <c r="B545" s="259"/>
      <c r="C545" s="260"/>
      <c r="D545" s="261" t="e">
        <f>D544/(COUNT(B540:C543)*2)</f>
        <v>#DIV/0!</v>
      </c>
    </row>
    <row r="547" spans="1:4" ht="22.5" x14ac:dyDescent="0.45">
      <c r="A547" s="138" t="s">
        <v>245</v>
      </c>
      <c r="B547" s="139"/>
      <c r="C547" s="139"/>
      <c r="D547" s="140">
        <f>AVERAGE(D41,D99,D153,D200,D261,D313,D353,D386,D439,D476,D498,D512,D532,D543)</f>
        <v>1</v>
      </c>
    </row>
    <row r="548" spans="1:4" ht="22.5" x14ac:dyDescent="0.45">
      <c r="A548" s="262" t="s">
        <v>45</v>
      </c>
      <c r="B548" s="263"/>
      <c r="C548" s="264"/>
      <c r="D548" s="265">
        <f>SUM(D544,D533,D513,D502,D443,D390,D357,D45,D317,D265,D157,D480,D204,D102)</f>
        <v>129</v>
      </c>
    </row>
    <row r="549" spans="1:4" ht="22.5" x14ac:dyDescent="0.45">
      <c r="A549" s="262" t="s">
        <v>209</v>
      </c>
      <c r="B549" s="263"/>
      <c r="C549" s="264"/>
      <c r="D549" s="26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0.83766233766233766</v>
      </c>
    </row>
  </sheetData>
  <sheetProtection algorithmName="SHA-512" hashValue="7McsFqOUZI8lhNeJFYM5SdRm6iIYD/h/5E+p+gDQ3jvlI2emIRfodA/zSOjK4nrNd6iUOsrdb+S40EJoaE8+Lw==" saltValue="uo0uw3FEYlCR9war5Vk2N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205" max="6" man="1"/>
    <brk id="267" max="6" man="1"/>
    <brk id="391" max="6" man="1"/>
    <brk id="51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9" zoomScaleNormal="90" zoomScaleSheetLayoutView="89" workbookViewId="0">
      <selection activeCell="F191" sqref="F191"/>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4"/>
      <c r="E1" s="344"/>
      <c r="F1" s="344"/>
      <c r="G1" s="344"/>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5" t="s">
        <v>50</v>
      </c>
      <c r="B6" s="365"/>
      <c r="C6" s="365"/>
      <c r="D6" s="365"/>
      <c r="E6" s="365"/>
      <c r="F6" s="365"/>
      <c r="G6" s="104"/>
    </row>
    <row r="7" spans="1:7" s="11" customFormat="1" ht="21.75" customHeight="1" x14ac:dyDescent="0.45">
      <c r="A7" s="346" t="str">
        <f>'A1 Exploitation'!A8:F8</f>
        <v>Bizerte</v>
      </c>
      <c r="B7" s="346"/>
      <c r="C7" s="346"/>
      <c r="D7" s="346"/>
      <c r="E7" s="346"/>
      <c r="F7" s="346"/>
      <c r="G7" s="104"/>
    </row>
    <row r="8" spans="1:7" s="11" customFormat="1" ht="24" x14ac:dyDescent="0.45">
      <c r="A8" s="244" t="s">
        <v>42</v>
      </c>
      <c r="B8" s="366" t="str">
        <f>'A1 Exploitation'!B9:F9</f>
        <v>Dr Raja Bouhalfaya</v>
      </c>
      <c r="C8" s="366"/>
      <c r="D8" s="366"/>
      <c r="E8" s="366"/>
      <c r="F8" s="366"/>
      <c r="G8" s="104"/>
    </row>
    <row r="9" spans="1:7" s="11" customFormat="1" ht="24" x14ac:dyDescent="0.45">
      <c r="A9" s="245" t="s">
        <v>44</v>
      </c>
      <c r="B9" s="367" t="str">
        <f>'A1 Exploitation'!B10:F10</f>
        <v>Caissier central (Mr Samir)</v>
      </c>
      <c r="C9" s="367"/>
      <c r="D9" s="367"/>
      <c r="E9" s="367"/>
      <c r="F9" s="367"/>
      <c r="G9" s="104"/>
    </row>
    <row r="10" spans="1:7" s="11" customFormat="1" ht="24" x14ac:dyDescent="0.45">
      <c r="A10" s="244" t="s">
        <v>43</v>
      </c>
      <c r="B10" s="364">
        <f>'A1 Exploitation'!B11:F11</f>
        <v>43215</v>
      </c>
      <c r="C10" s="364"/>
      <c r="D10" s="364"/>
      <c r="E10" s="364"/>
      <c r="F10" s="364"/>
      <c r="G10" s="104"/>
    </row>
    <row r="11" spans="1:7" s="11" customFormat="1" ht="24" x14ac:dyDescent="0.45">
      <c r="A11" s="244" t="s">
        <v>294</v>
      </c>
      <c r="B11" s="363">
        <f>D199</f>
        <v>0.79069767441860461</v>
      </c>
      <c r="C11" s="363"/>
      <c r="D11" s="363"/>
      <c r="E11" s="363"/>
      <c r="F11" s="363"/>
      <c r="G11" s="104"/>
    </row>
    <row r="12" spans="1:7" s="11" customFormat="1" ht="22.5" x14ac:dyDescent="0.45">
      <c r="A12" s="10"/>
      <c r="D12" s="342"/>
      <c r="E12" s="342"/>
      <c r="F12" s="342"/>
      <c r="G12" s="342"/>
    </row>
    <row r="13" spans="1:7" s="11" customFormat="1" ht="11.25" customHeight="1" x14ac:dyDescent="0.3">
      <c r="A13" s="325" t="s">
        <v>30</v>
      </c>
      <c r="B13" s="326" t="s">
        <v>31</v>
      </c>
      <c r="C13" s="326"/>
      <c r="D13" s="326" t="s">
        <v>46</v>
      </c>
      <c r="E13" s="326" t="s">
        <v>190</v>
      </c>
      <c r="F13" s="326" t="s">
        <v>191</v>
      </c>
      <c r="G13" s="91"/>
    </row>
    <row r="14" spans="1:7" s="11" customFormat="1" ht="12.75" customHeight="1" x14ac:dyDescent="0.3">
      <c r="A14" s="325"/>
      <c r="B14" s="246" t="s">
        <v>34</v>
      </c>
      <c r="C14" s="246" t="s">
        <v>33</v>
      </c>
      <c r="D14" s="326"/>
      <c r="E14" s="326"/>
      <c r="F14" s="326"/>
      <c r="G14" s="106"/>
    </row>
    <row r="15" spans="1:7" x14ac:dyDescent="0.3">
      <c r="A15" s="14"/>
      <c r="B15" s="14"/>
      <c r="C15" s="14"/>
      <c r="D15" s="14"/>
    </row>
    <row r="16" spans="1:7" ht="19.5" x14ac:dyDescent="0.4">
      <c r="A16" s="358" t="s">
        <v>0</v>
      </c>
      <c r="B16" s="359"/>
      <c r="C16" s="359"/>
      <c r="D16" s="359"/>
      <c r="E16" s="359"/>
      <c r="F16" s="359"/>
      <c r="G16" s="105" t="s">
        <v>355</v>
      </c>
    </row>
    <row r="17" spans="1:7" ht="66" x14ac:dyDescent="0.3">
      <c r="A17" s="14" t="s">
        <v>269</v>
      </c>
      <c r="B17" s="73">
        <v>1</v>
      </c>
      <c r="C17" s="73"/>
      <c r="D17" s="74" t="s">
        <v>445</v>
      </c>
      <c r="E17" s="73"/>
      <c r="F17" s="73" t="s">
        <v>356</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60" t="s">
        <v>36</v>
      </c>
      <c r="B22" s="356"/>
      <c r="C22" s="357"/>
      <c r="D22" s="289">
        <f>SUM(B17:C21)</f>
        <v>9</v>
      </c>
    </row>
    <row r="23" spans="1:7" x14ac:dyDescent="0.3">
      <c r="A23" s="351" t="s">
        <v>295</v>
      </c>
      <c r="B23" s="352"/>
      <c r="C23" s="353"/>
      <c r="D23" s="287">
        <f>D22/(COUNT(B17:C21)*2)</f>
        <v>0.9</v>
      </c>
    </row>
    <row r="24" spans="1:7" s="19" customFormat="1" x14ac:dyDescent="0.3">
      <c r="A24" s="23"/>
      <c r="B24" s="24"/>
      <c r="C24" s="24"/>
      <c r="D24" s="25"/>
      <c r="G24" s="105"/>
    </row>
    <row r="25" spans="1:7" ht="19.5" x14ac:dyDescent="0.4">
      <c r="A25" s="349" t="s">
        <v>4</v>
      </c>
      <c r="B25" s="350"/>
      <c r="C25" s="350"/>
      <c r="D25" s="350"/>
      <c r="E25" s="350"/>
      <c r="F25" s="350"/>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1" t="s">
        <v>36</v>
      </c>
      <c r="B33" s="352"/>
      <c r="C33" s="353"/>
      <c r="D33" s="288">
        <f>SUM(B26:C32)</f>
        <v>10</v>
      </c>
    </row>
    <row r="34" spans="1:7" x14ac:dyDescent="0.3">
      <c r="A34" s="351" t="s">
        <v>295</v>
      </c>
      <c r="B34" s="352"/>
      <c r="C34" s="353"/>
      <c r="D34" s="287">
        <f>D33/(COUNT(B26:C32)*2)</f>
        <v>1</v>
      </c>
    </row>
    <row r="35" spans="1:7" s="19" customFormat="1" x14ac:dyDescent="0.3">
      <c r="A35" s="23"/>
      <c r="B35" s="24"/>
      <c r="C35" s="24"/>
      <c r="D35" s="25"/>
      <c r="G35" s="105"/>
    </row>
    <row r="36" spans="1:7" s="19" customFormat="1" ht="19.5" x14ac:dyDescent="0.4">
      <c r="A36" s="349" t="s">
        <v>219</v>
      </c>
      <c r="B36" s="350"/>
      <c r="C36" s="350"/>
      <c r="D36" s="350"/>
      <c r="E36" s="350"/>
      <c r="F36" s="35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8">
        <f>SUM(B37:C41)</f>
        <v>0</v>
      </c>
      <c r="E42" s="12"/>
      <c r="F42" s="12"/>
      <c r="G42" s="105"/>
    </row>
    <row r="43" spans="1:7" s="19" customFormat="1" x14ac:dyDescent="0.3">
      <c r="A43" s="351" t="s">
        <v>295</v>
      </c>
      <c r="B43" s="352"/>
      <c r="C43" s="353"/>
      <c r="D43" s="287"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ht="33" x14ac:dyDescent="0.3">
      <c r="A46" s="14" t="s">
        <v>270</v>
      </c>
      <c r="B46" s="73">
        <v>1</v>
      </c>
      <c r="C46" s="73"/>
      <c r="D46" s="74" t="s">
        <v>437</v>
      </c>
      <c r="E46" s="73"/>
      <c r="F46" s="73" t="s">
        <v>355</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ht="33" x14ac:dyDescent="0.3">
      <c r="A50" s="14" t="s">
        <v>84</v>
      </c>
      <c r="B50" s="73" t="s">
        <v>32</v>
      </c>
      <c r="C50" s="73"/>
      <c r="D50" s="74" t="s">
        <v>420</v>
      </c>
      <c r="E50" s="73"/>
      <c r="F50" s="73"/>
    </row>
    <row r="51" spans="1:7" ht="18" x14ac:dyDescent="0.35">
      <c r="A51" s="29" t="s">
        <v>296</v>
      </c>
      <c r="B51" s="73">
        <v>2</v>
      </c>
      <c r="C51" s="99" t="str">
        <f>IF(B51=0, -5, "0")</f>
        <v>0</v>
      </c>
      <c r="D51" s="77"/>
      <c r="E51" s="73"/>
      <c r="F51" s="73"/>
    </row>
    <row r="52" spans="1:7" x14ac:dyDescent="0.3">
      <c r="A52" s="351" t="s">
        <v>36</v>
      </c>
      <c r="B52" s="352"/>
      <c r="C52" s="353"/>
      <c r="D52" s="288">
        <f>SUM(B46:C51)</f>
        <v>9</v>
      </c>
    </row>
    <row r="53" spans="1:7" x14ac:dyDescent="0.3">
      <c r="A53" s="351" t="s">
        <v>295</v>
      </c>
      <c r="B53" s="352"/>
      <c r="C53" s="353"/>
      <c r="D53" s="287">
        <f>D52/(COUNT(B46:C51)*2)</f>
        <v>0.9</v>
      </c>
    </row>
    <row r="54" spans="1:7" s="19" customFormat="1" x14ac:dyDescent="0.3">
      <c r="A54" s="23"/>
      <c r="B54" s="24"/>
      <c r="C54" s="24"/>
      <c r="D54" s="25"/>
      <c r="G54" s="105"/>
    </row>
    <row r="55" spans="1:7" ht="19.5" x14ac:dyDescent="0.4">
      <c r="A55" s="349" t="s">
        <v>8</v>
      </c>
      <c r="B55" s="350"/>
      <c r="C55" s="350"/>
      <c r="D55" s="350"/>
      <c r="E55" s="350"/>
      <c r="F55" s="350"/>
    </row>
    <row r="56" spans="1:7" ht="36" x14ac:dyDescent="0.35">
      <c r="A56" s="30" t="s">
        <v>176</v>
      </c>
      <c r="B56" s="73" t="s">
        <v>32</v>
      </c>
      <c r="C56" s="99" t="str">
        <f>IF(B56=0, -5, "0")</f>
        <v>0</v>
      </c>
      <c r="D56" s="77"/>
      <c r="E56" s="73"/>
      <c r="F56" s="73"/>
    </row>
    <row r="57" spans="1:7" ht="33" x14ac:dyDescent="0.3">
      <c r="A57" s="18" t="s">
        <v>168</v>
      </c>
      <c r="B57" s="73">
        <v>1</v>
      </c>
      <c r="C57" s="73"/>
      <c r="D57" s="74" t="s">
        <v>431</v>
      </c>
      <c r="E57" s="78"/>
      <c r="F57" s="73" t="s">
        <v>356</v>
      </c>
    </row>
    <row r="58" spans="1:7" ht="33" x14ac:dyDescent="0.3">
      <c r="A58" s="20" t="s">
        <v>244</v>
      </c>
      <c r="B58" s="73">
        <v>0</v>
      </c>
      <c r="C58" s="73"/>
      <c r="D58" s="74" t="s">
        <v>432</v>
      </c>
      <c r="E58" s="74" t="s">
        <v>433</v>
      </c>
      <c r="F58" s="73" t="s">
        <v>355</v>
      </c>
    </row>
    <row r="59" spans="1:7" x14ac:dyDescent="0.3">
      <c r="A59" s="20" t="s">
        <v>92</v>
      </c>
      <c r="B59" s="73">
        <v>2</v>
      </c>
      <c r="C59" s="73"/>
      <c r="D59" s="77"/>
      <c r="E59" s="73"/>
      <c r="F59" s="73"/>
    </row>
    <row r="60" spans="1:7" ht="50.25" x14ac:dyDescent="0.35">
      <c r="A60" s="30" t="s">
        <v>221</v>
      </c>
      <c r="B60" s="73">
        <v>2</v>
      </c>
      <c r="C60" s="99" t="str">
        <f>IF(B60=0, -5, "0")</f>
        <v>0</v>
      </c>
      <c r="D60" s="74" t="s">
        <v>434</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8">
        <f>SUM(B56:C62)</f>
        <v>9</v>
      </c>
    </row>
    <row r="64" spans="1:7" x14ac:dyDescent="0.3">
      <c r="A64" s="351" t="s">
        <v>295</v>
      </c>
      <c r="B64" s="352"/>
      <c r="C64" s="353"/>
      <c r="D64" s="287">
        <f>D63/(COUNT(B56:C62)*2)</f>
        <v>0.75</v>
      </c>
    </row>
    <row r="65" spans="1:7" s="19" customFormat="1" x14ac:dyDescent="0.3">
      <c r="A65" s="23"/>
      <c r="B65" s="24"/>
      <c r="C65" s="24"/>
      <c r="D65" s="25"/>
      <c r="G65" s="105"/>
    </row>
    <row r="66" spans="1:7" ht="19.5" x14ac:dyDescent="0.4">
      <c r="A66" s="349" t="s">
        <v>130</v>
      </c>
      <c r="B66" s="350"/>
      <c r="C66" s="350"/>
      <c r="D66" s="350"/>
      <c r="E66" s="350"/>
      <c r="F66" s="35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8">
        <f>SUM(B67:C83)</f>
        <v>0</v>
      </c>
    </row>
    <row r="85" spans="1:7" x14ac:dyDescent="0.3">
      <c r="A85" s="351" t="s">
        <v>295</v>
      </c>
      <c r="B85" s="352"/>
      <c r="C85" s="353"/>
      <c r="D85" s="287" t="e">
        <f>D84/(COUNT(B67:C83)*2)</f>
        <v>#DIV/0!</v>
      </c>
    </row>
    <row r="86" spans="1:7" s="19" customFormat="1" x14ac:dyDescent="0.3">
      <c r="A86" s="23"/>
      <c r="B86" s="24"/>
      <c r="C86" s="24"/>
      <c r="D86" s="25"/>
      <c r="G86" s="105"/>
    </row>
    <row r="87" spans="1:7" ht="19.5" x14ac:dyDescent="0.4">
      <c r="A87" s="349" t="s">
        <v>211</v>
      </c>
      <c r="B87" s="350"/>
      <c r="C87" s="350"/>
      <c r="D87" s="350"/>
      <c r="E87" s="350"/>
      <c r="F87" s="35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8">
        <f>SUM(B88:C101)</f>
        <v>0</v>
      </c>
    </row>
    <row r="103" spans="1:7" x14ac:dyDescent="0.3">
      <c r="A103" s="351" t="s">
        <v>295</v>
      </c>
      <c r="B103" s="352"/>
      <c r="C103" s="353"/>
      <c r="D103" s="287"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9" t="s">
        <v>212</v>
      </c>
      <c r="B106" s="350"/>
      <c r="C106" s="350"/>
      <c r="D106" s="350"/>
      <c r="E106" s="350"/>
      <c r="F106" s="35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8">
        <f>SUM(B107:C117)</f>
        <v>0</v>
      </c>
      <c r="E118" s="12"/>
      <c r="F118" s="12"/>
      <c r="G118" s="105"/>
    </row>
    <row r="119" spans="1:7" s="19" customFormat="1" x14ac:dyDescent="0.3">
      <c r="A119" s="351" t="s">
        <v>295</v>
      </c>
      <c r="B119" s="352"/>
      <c r="C119" s="353"/>
      <c r="D119" s="287" t="e">
        <f>D118/(COUNT(B107:C117)*2)</f>
        <v>#DIV/0!</v>
      </c>
      <c r="E119" s="12"/>
      <c r="F119" s="12"/>
      <c r="G119" s="105"/>
    </row>
    <row r="120" spans="1:7" s="19" customFormat="1" x14ac:dyDescent="0.3">
      <c r="A120" s="23"/>
      <c r="B120" s="24"/>
      <c r="C120" s="24"/>
      <c r="D120" s="25"/>
      <c r="G120" s="105"/>
    </row>
    <row r="121" spans="1:7" ht="19.5" x14ac:dyDescent="0.4">
      <c r="A121" s="349" t="s">
        <v>185</v>
      </c>
      <c r="B121" s="350"/>
      <c r="C121" s="350"/>
      <c r="D121" s="350"/>
      <c r="E121" s="350"/>
      <c r="F121" s="35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8">
        <f>SUM(B122:C132)</f>
        <v>0</v>
      </c>
    </row>
    <row r="134" spans="1:7" x14ac:dyDescent="0.3">
      <c r="A134" s="351" t="s">
        <v>295</v>
      </c>
      <c r="B134" s="352"/>
      <c r="C134" s="353"/>
      <c r="D134" s="290" t="e">
        <f>D133/(COUNT(B122:C132)*2)</f>
        <v>#DIV/0!</v>
      </c>
    </row>
    <row r="135" spans="1:7" s="19" customFormat="1" x14ac:dyDescent="0.3">
      <c r="A135" s="23"/>
      <c r="B135" s="24"/>
      <c r="C135" s="24"/>
      <c r="D135" s="28"/>
      <c r="G135" s="105"/>
    </row>
    <row r="136" spans="1:7" ht="19.5" x14ac:dyDescent="0.4">
      <c r="A136" s="349" t="s">
        <v>71</v>
      </c>
      <c r="B136" s="350"/>
      <c r="C136" s="350"/>
      <c r="D136" s="350"/>
      <c r="E136" s="350"/>
      <c r="F136" s="35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8">
        <f>SUM(B137:C148)</f>
        <v>0</v>
      </c>
    </row>
    <row r="150" spans="1:7" x14ac:dyDescent="0.3">
      <c r="A150" s="351" t="s">
        <v>295</v>
      </c>
      <c r="B150" s="352"/>
      <c r="C150" s="353"/>
      <c r="D150" s="287" t="e">
        <f>D149/(COUNT(B137:C148)*2)</f>
        <v>#DIV/0!</v>
      </c>
    </row>
    <row r="151" spans="1:7" s="19" customFormat="1" x14ac:dyDescent="0.3">
      <c r="A151" s="23"/>
      <c r="B151" s="24"/>
      <c r="C151" s="24"/>
      <c r="D151" s="25"/>
      <c r="G151" s="105"/>
    </row>
    <row r="152" spans="1:7" ht="19.5" x14ac:dyDescent="0.4">
      <c r="A152" s="349" t="s">
        <v>217</v>
      </c>
      <c r="B152" s="350"/>
      <c r="C152" s="350"/>
      <c r="D152" s="350"/>
      <c r="E152" s="350"/>
      <c r="F152" s="350"/>
    </row>
    <row r="153" spans="1:7" x14ac:dyDescent="0.3">
      <c r="A153" s="37" t="s">
        <v>279</v>
      </c>
      <c r="B153" s="73">
        <v>2</v>
      </c>
      <c r="C153" s="73"/>
      <c r="D153" s="74"/>
      <c r="E153" s="73"/>
      <c r="F153" s="73"/>
    </row>
    <row r="154" spans="1:7" x14ac:dyDescent="0.3">
      <c r="A154" s="14" t="s">
        <v>149</v>
      </c>
      <c r="B154" s="73">
        <v>2</v>
      </c>
      <c r="C154" s="73"/>
      <c r="D154" s="74"/>
      <c r="E154" s="73"/>
      <c r="F154" s="73"/>
    </row>
    <row r="155" spans="1:7" ht="33.75" x14ac:dyDescent="0.35">
      <c r="A155" s="29" t="s">
        <v>306</v>
      </c>
      <c r="B155" s="73">
        <v>0</v>
      </c>
      <c r="C155" s="99">
        <f>IF(B155=0, -5, "0")</f>
        <v>-5</v>
      </c>
      <c r="D155" s="74" t="s">
        <v>435</v>
      </c>
      <c r="E155" s="73" t="s">
        <v>444</v>
      </c>
      <c r="F155" s="73" t="s">
        <v>356</v>
      </c>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1</v>
      </c>
      <c r="C159" s="73"/>
      <c r="D159" s="74" t="s">
        <v>436</v>
      </c>
      <c r="E159" s="73"/>
      <c r="F159" s="73" t="s">
        <v>356</v>
      </c>
    </row>
    <row r="160" spans="1:7" x14ac:dyDescent="0.3">
      <c r="A160" s="58" t="s">
        <v>164</v>
      </c>
      <c r="B160" s="73">
        <v>2</v>
      </c>
      <c r="C160" s="73"/>
      <c r="D160" s="97"/>
      <c r="E160" s="73"/>
      <c r="F160" s="73"/>
    </row>
    <row r="161" spans="1:7" x14ac:dyDescent="0.3">
      <c r="A161" s="351" t="s">
        <v>36</v>
      </c>
      <c r="B161" s="356"/>
      <c r="C161" s="357"/>
      <c r="D161" s="289">
        <f>SUM(B153:C160)</f>
        <v>8</v>
      </c>
    </row>
    <row r="162" spans="1:7" x14ac:dyDescent="0.3">
      <c r="A162" s="351" t="s">
        <v>295</v>
      </c>
      <c r="B162" s="352"/>
      <c r="C162" s="353"/>
      <c r="D162" s="287">
        <f>D161/(COUNT(B153:C160)*2)</f>
        <v>0.44444444444444442</v>
      </c>
    </row>
    <row r="163" spans="1:7" s="19" customFormat="1" x14ac:dyDescent="0.3">
      <c r="A163" s="23"/>
      <c r="B163" s="24"/>
      <c r="C163" s="26"/>
      <c r="D163" s="27"/>
      <c r="G163" s="105"/>
    </row>
    <row r="164" spans="1:7" ht="19.5" x14ac:dyDescent="0.4">
      <c r="A164" s="349" t="s">
        <v>77</v>
      </c>
      <c r="B164" s="350"/>
      <c r="C164" s="350"/>
      <c r="D164" s="350"/>
      <c r="E164" s="350"/>
      <c r="F164" s="350"/>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t="s">
        <v>355</v>
      </c>
    </row>
    <row r="168" spans="1:7" x14ac:dyDescent="0.3">
      <c r="A168" s="14" t="s">
        <v>86</v>
      </c>
      <c r="B168" s="73">
        <v>2</v>
      </c>
      <c r="C168" s="73"/>
      <c r="D168" s="73"/>
      <c r="E168" s="74"/>
      <c r="F168" s="73"/>
    </row>
    <row r="169" spans="1:7" x14ac:dyDescent="0.3">
      <c r="A169" s="351" t="s">
        <v>36</v>
      </c>
      <c r="B169" s="352"/>
      <c r="C169" s="353"/>
      <c r="D169" s="288">
        <f>SUM(B165:C168)</f>
        <v>4</v>
      </c>
    </row>
    <row r="170" spans="1:7" x14ac:dyDescent="0.3">
      <c r="A170" s="351" t="s">
        <v>295</v>
      </c>
      <c r="B170" s="352"/>
      <c r="C170" s="353"/>
      <c r="D170" s="287">
        <f>D169/(COUNT(B165:C168)*2)</f>
        <v>1</v>
      </c>
    </row>
    <row r="171" spans="1:7" s="19" customFormat="1" x14ac:dyDescent="0.3">
      <c r="A171" s="23"/>
      <c r="B171" s="24"/>
      <c r="C171" s="24"/>
      <c r="D171" s="25"/>
      <c r="G171" s="105"/>
    </row>
    <row r="172" spans="1:7" ht="19.5" x14ac:dyDescent="0.4">
      <c r="A172" s="354" t="s">
        <v>17</v>
      </c>
      <c r="B172" s="355"/>
      <c r="C172" s="355"/>
      <c r="D172" s="355"/>
      <c r="E172" s="355"/>
      <c r="F172" s="355"/>
    </row>
    <row r="173" spans="1:7" x14ac:dyDescent="0.3">
      <c r="A173" s="17" t="s">
        <v>180</v>
      </c>
      <c r="B173" s="73">
        <v>2</v>
      </c>
      <c r="C173" s="73"/>
      <c r="D173" s="98"/>
      <c r="E173" s="73"/>
      <c r="F173" s="73"/>
    </row>
    <row r="174" spans="1:7" ht="82.5" x14ac:dyDescent="0.3">
      <c r="A174" s="14" t="s">
        <v>87</v>
      </c>
      <c r="B174" s="73">
        <v>0</v>
      </c>
      <c r="C174" s="73"/>
      <c r="D174" s="74" t="s">
        <v>439</v>
      </c>
      <c r="E174" s="74" t="s">
        <v>438</v>
      </c>
      <c r="F174" s="73" t="s">
        <v>356</v>
      </c>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8">
        <f>SUM(B173:C176)</f>
        <v>6</v>
      </c>
    </row>
    <row r="178" spans="1:7" x14ac:dyDescent="0.3">
      <c r="A178" s="351" t="s">
        <v>295</v>
      </c>
      <c r="B178" s="352"/>
      <c r="C178" s="353"/>
      <c r="D178" s="287">
        <f>D177/(COUNT(B173:C176)*2)</f>
        <v>0.75</v>
      </c>
    </row>
    <row r="179" spans="1:7" s="19" customFormat="1" x14ac:dyDescent="0.3">
      <c r="A179" s="23"/>
      <c r="B179" s="24"/>
      <c r="C179" s="24"/>
      <c r="D179" s="25"/>
      <c r="G179" s="105"/>
    </row>
    <row r="180" spans="1:7" ht="19.5" x14ac:dyDescent="0.4">
      <c r="A180" s="349" t="s">
        <v>78</v>
      </c>
      <c r="B180" s="350"/>
      <c r="C180" s="350"/>
      <c r="D180" s="350"/>
      <c r="E180" s="350"/>
      <c r="F180" s="350"/>
    </row>
    <row r="181" spans="1:7" x14ac:dyDescent="0.3">
      <c r="A181" s="31" t="s">
        <v>315</v>
      </c>
      <c r="B181" s="73">
        <v>1</v>
      </c>
      <c r="C181" s="73"/>
      <c r="D181" s="74" t="s">
        <v>429</v>
      </c>
      <c r="E181" s="74"/>
      <c r="F181" s="73" t="s">
        <v>356</v>
      </c>
    </row>
    <row r="182" spans="1:7" x14ac:dyDescent="0.3">
      <c r="A182" s="39" t="s">
        <v>220</v>
      </c>
      <c r="B182" s="73" t="s">
        <v>32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8">
        <f>SUM(B181:C185)</f>
        <v>7</v>
      </c>
    </row>
    <row r="187" spans="1:7" x14ac:dyDescent="0.3">
      <c r="A187" s="351" t="s">
        <v>295</v>
      </c>
      <c r="B187" s="352"/>
      <c r="C187" s="353"/>
      <c r="D187" s="287">
        <f>D186/(COUNT(B181:C185)*2)</f>
        <v>0.875</v>
      </c>
    </row>
    <row r="188" spans="1:7" s="19" customFormat="1" x14ac:dyDescent="0.3">
      <c r="A188" s="23"/>
      <c r="B188" s="24"/>
      <c r="C188" s="24"/>
      <c r="D188" s="25"/>
      <c r="G188" s="105"/>
    </row>
    <row r="189" spans="1:7" ht="19.5" x14ac:dyDescent="0.4">
      <c r="A189" s="349" t="s">
        <v>216</v>
      </c>
      <c r="B189" s="350"/>
      <c r="C189" s="350"/>
      <c r="D189" s="350"/>
      <c r="E189" s="350"/>
      <c r="F189" s="350"/>
    </row>
    <row r="190" spans="1:7" x14ac:dyDescent="0.3">
      <c r="A190" s="31" t="s">
        <v>370</v>
      </c>
      <c r="B190" s="73">
        <v>2</v>
      </c>
      <c r="C190" s="73"/>
      <c r="D190" s="73"/>
      <c r="E190" s="73"/>
      <c r="F190" s="73" t="s">
        <v>355</v>
      </c>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v>2</v>
      </c>
      <c r="C193" s="73"/>
      <c r="D193" s="73"/>
      <c r="E193" s="73"/>
      <c r="F193" s="73"/>
    </row>
    <row r="194" spans="1:6" x14ac:dyDescent="0.3">
      <c r="A194" s="351" t="s">
        <v>36</v>
      </c>
      <c r="B194" s="352"/>
      <c r="C194" s="353"/>
      <c r="D194" s="258">
        <f>SUM(B190:C193)</f>
        <v>6</v>
      </c>
    </row>
    <row r="195" spans="1:6" x14ac:dyDescent="0.3">
      <c r="A195" s="351" t="s">
        <v>295</v>
      </c>
      <c r="B195" s="352"/>
      <c r="C195" s="353"/>
      <c r="D195" s="287">
        <f>D194/(COUNT(B190:C193)*2)</f>
        <v>1</v>
      </c>
    </row>
    <row r="197" spans="1:6" ht="18" x14ac:dyDescent="0.35">
      <c r="A197" s="47" t="s">
        <v>246</v>
      </c>
      <c r="B197" s="46"/>
      <c r="C197" s="46"/>
      <c r="D197" s="237">
        <v>0.5</v>
      </c>
      <c r="E197" s="231"/>
      <c r="F197" s="232"/>
    </row>
    <row r="198" spans="1:6" ht="22.5" x14ac:dyDescent="0.3">
      <c r="A198" s="262" t="s">
        <v>322</v>
      </c>
      <c r="B198" s="283"/>
      <c r="C198" s="284"/>
      <c r="D198" s="285">
        <f>SUM(D194,D186,D177,D169,D161,D63,D52,D33,D22,D118,D149,D133,D102,D84,D42)</f>
        <v>68</v>
      </c>
    </row>
    <row r="199" spans="1:6" ht="22.5" x14ac:dyDescent="0.3">
      <c r="A199" s="262" t="s">
        <v>323</v>
      </c>
      <c r="B199" s="283"/>
      <c r="C199" s="284"/>
      <c r="D199" s="286">
        <f>D198/(COUNT(B190:C193,B181:C185,B173:C176,B165:C168,B153:C160,B56:C62,B46:C51,B26:C32,B17:C21,B107:C117,B137:C148,B122:C132,B88:C101,B67:C83,B37:C41)*2)</f>
        <v>0.79069767441860461</v>
      </c>
    </row>
  </sheetData>
  <sheetProtection algorithmName="SHA-512" hashValue="rL57jyVQgKjYfxiHwP3KrMLlfO+/wmp0SMUepSJDJM4Zk13FfP9eNka1eEKx5gnn8UFoZEZO/XQytPnMQZ1htQ==" saltValue="8J0xKpV+NBPloZhJGoiN4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0" orientation="portrait" r:id="rId1"/>
  <rowBreaks count="2" manualBreakCount="2">
    <brk id="85" max="5" man="1"/>
    <brk id="178"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6" zoomScaleSheetLayoutView="96" workbookViewId="0">
      <selection activeCell="E438" sqref="E438"/>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4"/>
      <c r="E1" s="344"/>
      <c r="F1" s="344"/>
      <c r="G1" s="344"/>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5" t="s">
        <v>179</v>
      </c>
      <c r="B7" s="345"/>
      <c r="C7" s="345"/>
      <c r="D7" s="345"/>
      <c r="E7" s="345"/>
      <c r="F7" s="345"/>
      <c r="G7" s="104"/>
    </row>
    <row r="8" spans="1:7" ht="29.25" x14ac:dyDescent="0.45">
      <c r="A8" s="346" t="str">
        <f>'Page de garde'!D18</f>
        <v>Bizerte</v>
      </c>
      <c r="B8" s="346"/>
      <c r="C8" s="346"/>
      <c r="D8" s="346"/>
      <c r="E8" s="346"/>
      <c r="F8" s="346"/>
      <c r="G8" s="104"/>
    </row>
    <row r="9" spans="1:7" ht="24" x14ac:dyDescent="0.45">
      <c r="A9" s="244" t="s">
        <v>42</v>
      </c>
      <c r="B9" s="347" t="s">
        <v>446</v>
      </c>
      <c r="C9" s="347"/>
      <c r="D9" s="347"/>
      <c r="E9" s="347"/>
      <c r="F9" s="347"/>
      <c r="G9" s="104"/>
    </row>
    <row r="10" spans="1:7" ht="24" x14ac:dyDescent="0.45">
      <c r="A10" s="245" t="s">
        <v>44</v>
      </c>
      <c r="B10" s="348" t="s">
        <v>447</v>
      </c>
      <c r="C10" s="348"/>
      <c r="D10" s="348"/>
      <c r="E10" s="348"/>
      <c r="F10" s="348"/>
      <c r="G10" s="104"/>
    </row>
    <row r="11" spans="1:7" ht="24" x14ac:dyDescent="0.45">
      <c r="A11" s="244" t="s">
        <v>43</v>
      </c>
      <c r="B11" s="343">
        <v>43438</v>
      </c>
      <c r="C11" s="343"/>
      <c r="D11" s="343"/>
      <c r="E11" s="343"/>
      <c r="F11" s="343"/>
      <c r="G11" s="104"/>
    </row>
    <row r="12" spans="1:7" ht="24" x14ac:dyDescent="0.45">
      <c r="A12" s="244" t="s">
        <v>239</v>
      </c>
      <c r="B12" s="341">
        <f>D549</f>
        <v>0.77922077922077926</v>
      </c>
      <c r="C12" s="341"/>
      <c r="D12" s="341"/>
      <c r="E12" s="341"/>
      <c r="F12" s="341"/>
      <c r="G12" s="104"/>
    </row>
    <row r="13" spans="1:7" ht="22.5" x14ac:dyDescent="0.45">
      <c r="D13" s="342"/>
      <c r="E13" s="342"/>
      <c r="F13" s="342"/>
      <c r="G13" s="342"/>
    </row>
    <row r="14" spans="1:7" ht="16.5" customHeight="1" x14ac:dyDescent="0.3">
      <c r="A14" s="11"/>
    </row>
    <row r="15" spans="1:7" ht="16.5" customHeight="1" x14ac:dyDescent="0.35">
      <c r="A15" s="279" t="s">
        <v>0</v>
      </c>
      <c r="B15" s="279"/>
      <c r="C15" s="279"/>
      <c r="D15" s="279"/>
      <c r="E15" s="279"/>
      <c r="F15" s="280"/>
    </row>
    <row r="16" spans="1:7" ht="16.5" customHeight="1" x14ac:dyDescent="0.35">
      <c r="A16" s="144">
        <f>B11</f>
        <v>43438</v>
      </c>
      <c r="B16" s="143"/>
      <c r="C16" s="143"/>
      <c r="D16" s="143"/>
      <c r="E16" s="143"/>
      <c r="F16" s="156"/>
    </row>
    <row r="17" spans="1:8" ht="16.5" customHeight="1" x14ac:dyDescent="0.3">
      <c r="A17" s="325" t="s">
        <v>30</v>
      </c>
      <c r="B17" s="326" t="s">
        <v>31</v>
      </c>
      <c r="C17" s="326"/>
      <c r="D17" s="326" t="s">
        <v>46</v>
      </c>
      <c r="E17" s="327" t="s">
        <v>310</v>
      </c>
      <c r="F17" s="327" t="s">
        <v>357</v>
      </c>
    </row>
    <row r="18" spans="1:8" ht="16.5" customHeight="1" x14ac:dyDescent="0.3">
      <c r="A18" s="325"/>
      <c r="B18" s="246" t="s">
        <v>34</v>
      </c>
      <c r="C18" s="246" t="s">
        <v>33</v>
      </c>
      <c r="D18" s="326"/>
      <c r="E18" s="327"/>
      <c r="F18" s="327"/>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7" t="s">
        <v>36</v>
      </c>
      <c r="B25" s="247"/>
      <c r="C25" s="247"/>
      <c r="D25" s="247">
        <f>SUM(B21:C24)</f>
        <v>8</v>
      </c>
    </row>
    <row r="26" spans="1:8" x14ac:dyDescent="0.3">
      <c r="A26" s="247" t="s">
        <v>35</v>
      </c>
      <c r="B26" s="248"/>
      <c r="C26" s="249"/>
      <c r="D26" s="250">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49.25" customHeight="1" x14ac:dyDescent="0.35">
      <c r="A30" s="169" t="s">
        <v>169</v>
      </c>
      <c r="B30" s="109">
        <v>0</v>
      </c>
      <c r="C30" s="112">
        <f>IF(B30=0, -5, "0")</f>
        <v>-5</v>
      </c>
      <c r="D30" s="126" t="s">
        <v>477</v>
      </c>
      <c r="E30" s="92" t="s">
        <v>478</v>
      </c>
      <c r="F30" s="158"/>
    </row>
    <row r="31" spans="1:8" x14ac:dyDescent="0.3">
      <c r="A31" s="53" t="s">
        <v>400</v>
      </c>
      <c r="B31" s="109">
        <v>2</v>
      </c>
      <c r="C31" s="109"/>
      <c r="D31" s="74"/>
      <c r="E31" s="73"/>
      <c r="F31" s="158"/>
    </row>
    <row r="32" spans="1:8" ht="45" x14ac:dyDescent="0.3">
      <c r="A32" s="53" t="s">
        <v>152</v>
      </c>
      <c r="B32" s="109">
        <v>1</v>
      </c>
      <c r="C32" s="109"/>
      <c r="D32" s="113" t="s">
        <v>448</v>
      </c>
      <c r="E32" s="73"/>
      <c r="F32" s="158"/>
    </row>
    <row r="33" spans="1:7" ht="30" x14ac:dyDescent="0.3">
      <c r="A33" s="4" t="s">
        <v>51</v>
      </c>
      <c r="B33" s="109">
        <v>2</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t="s">
        <v>32</v>
      </c>
      <c r="C36" s="110"/>
      <c r="D36" s="115"/>
      <c r="E36" s="85"/>
      <c r="F36" s="158"/>
      <c r="G36" s="106"/>
    </row>
    <row r="37" spans="1:7" x14ac:dyDescent="0.3">
      <c r="A37" s="4" t="s">
        <v>181</v>
      </c>
      <c r="B37" s="109">
        <v>2</v>
      </c>
      <c r="C37" s="109"/>
      <c r="D37" s="74"/>
      <c r="E37" s="73"/>
      <c r="F37" s="158"/>
    </row>
    <row r="38" spans="1:7" x14ac:dyDescent="0.3">
      <c r="A38" s="335" t="s">
        <v>378</v>
      </c>
      <c r="B38" s="336"/>
      <c r="C38" s="336"/>
      <c r="D38" s="336"/>
      <c r="E38" s="336"/>
      <c r="F38" s="337"/>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1</v>
      </c>
      <c r="C41" s="109"/>
      <c r="D41" s="226">
        <f>IFERROR(E41/F41,"N.A")</f>
        <v>0.75</v>
      </c>
      <c r="E41" s="227">
        <f>COUNTIF('A1 Exploitation'!F21:F40,"ok")</f>
        <v>3</v>
      </c>
      <c r="F41" s="228">
        <f>COUNTA('A1 Exploitation'!F21:F40)</f>
        <v>4</v>
      </c>
    </row>
    <row r="42" spans="1:7" x14ac:dyDescent="0.3">
      <c r="A42" s="251" t="s">
        <v>36</v>
      </c>
      <c r="B42" s="251"/>
      <c r="C42" s="251"/>
      <c r="D42" s="251">
        <f>SUM(B29:C37,B39:C41)</f>
        <v>11</v>
      </c>
    </row>
    <row r="43" spans="1:7" x14ac:dyDescent="0.3">
      <c r="A43" s="247" t="s">
        <v>35</v>
      </c>
      <c r="B43" s="248"/>
      <c r="C43" s="249"/>
      <c r="D43" s="250">
        <f>D42/(COUNT(B29:C37,B39:C41)*2)</f>
        <v>0.5</v>
      </c>
    </row>
    <row r="44" spans="1:7" x14ac:dyDescent="0.3">
      <c r="A44" s="2"/>
      <c r="B44" s="111"/>
      <c r="C44" s="111"/>
      <c r="D44" s="111"/>
    </row>
    <row r="45" spans="1:7" ht="18" x14ac:dyDescent="0.35">
      <c r="A45" s="267" t="s">
        <v>38</v>
      </c>
      <c r="B45" s="277"/>
      <c r="C45" s="278"/>
      <c r="D45" s="270">
        <f>SUM(D42,D25)</f>
        <v>19</v>
      </c>
    </row>
    <row r="46" spans="1:7" ht="18" x14ac:dyDescent="0.35">
      <c r="A46" s="267" t="s">
        <v>198</v>
      </c>
      <c r="B46" s="277"/>
      <c r="C46" s="278"/>
      <c r="D46" s="271">
        <f>D45/(COUNT(B29:C37,B21:C24,B39:C41)*2)</f>
        <v>0.6333333333333333</v>
      </c>
    </row>
    <row r="47" spans="1:7" x14ac:dyDescent="0.3">
      <c r="A47" s="117"/>
      <c r="B47" s="103"/>
      <c r="C47" s="111"/>
      <c r="D47" s="103"/>
    </row>
    <row r="48" spans="1:7" ht="18" x14ac:dyDescent="0.35">
      <c r="A48" s="279" t="s">
        <v>124</v>
      </c>
      <c r="B48" s="279"/>
      <c r="C48" s="279"/>
      <c r="D48" s="279"/>
      <c r="E48" s="279"/>
      <c r="F48" s="280"/>
    </row>
    <row r="49" spans="1:7" x14ac:dyDescent="0.3">
      <c r="A49" s="118">
        <f>B11</f>
        <v>43438</v>
      </c>
      <c r="B49" s="103"/>
      <c r="C49" s="111"/>
      <c r="D49" s="103"/>
    </row>
    <row r="50" spans="1:7" x14ac:dyDescent="0.3">
      <c r="A50" s="325" t="s">
        <v>30</v>
      </c>
      <c r="B50" s="326" t="s">
        <v>31</v>
      </c>
      <c r="C50" s="326"/>
      <c r="D50" s="326" t="s">
        <v>46</v>
      </c>
      <c r="E50" s="327" t="s">
        <v>310</v>
      </c>
      <c r="F50" s="327" t="s">
        <v>359</v>
      </c>
      <c r="G50" s="106"/>
    </row>
    <row r="51" spans="1:7" x14ac:dyDescent="0.3">
      <c r="A51" s="325"/>
      <c r="B51" s="246" t="s">
        <v>34</v>
      </c>
      <c r="C51" s="246" t="s">
        <v>33</v>
      </c>
      <c r="D51" s="326"/>
      <c r="E51" s="327"/>
      <c r="F51" s="327"/>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7" t="s">
        <v>36</v>
      </c>
      <c r="B61" s="247"/>
      <c r="C61" s="247"/>
      <c r="D61" s="247">
        <f>SUM(B53:C60)</f>
        <v>0</v>
      </c>
    </row>
    <row r="62" spans="1:7" x14ac:dyDescent="0.3">
      <c r="A62" s="247" t="s">
        <v>35</v>
      </c>
      <c r="B62" s="248"/>
      <c r="C62" s="249"/>
      <c r="D62" s="250"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7" t="s">
        <v>36</v>
      </c>
      <c r="B84" s="247"/>
      <c r="C84" s="247"/>
      <c r="D84" s="251">
        <f>SUM(B65:C83)</f>
        <v>0</v>
      </c>
    </row>
    <row r="85" spans="1:7" x14ac:dyDescent="0.3">
      <c r="A85" s="247" t="s">
        <v>35</v>
      </c>
      <c r="B85" s="248"/>
      <c r="C85" s="249"/>
      <c r="D85" s="250"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5" t="s">
        <v>378</v>
      </c>
      <c r="B94" s="336"/>
      <c r="C94" s="336"/>
      <c r="D94" s="336"/>
      <c r="E94" s="336"/>
      <c r="F94" s="337"/>
    </row>
    <row r="95" spans="1:7" ht="26.25" customHeight="1" x14ac:dyDescent="0.3">
      <c r="A95" s="183" t="s">
        <v>360</v>
      </c>
      <c r="B95" s="109" t="s">
        <v>32</v>
      </c>
      <c r="C95" s="184"/>
      <c r="D95" s="185"/>
      <c r="E95" s="85"/>
      <c r="F95" s="158"/>
    </row>
    <row r="96" spans="1:7" s="91" customFormat="1" ht="31.5" customHeight="1" x14ac:dyDescent="0.3">
      <c r="A96" s="41" t="s">
        <v>455</v>
      </c>
      <c r="B96" s="109" t="s">
        <v>32</v>
      </c>
      <c r="C96" s="167"/>
      <c r="D96" s="177"/>
      <c r="E96" s="85"/>
      <c r="F96" s="158"/>
      <c r="G96" s="106"/>
    </row>
    <row r="97" spans="1:7" s="91" customFormat="1" ht="31.5" customHeight="1" x14ac:dyDescent="0.3">
      <c r="A97" s="173" t="s">
        <v>456</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7" t="s">
        <v>36</v>
      </c>
      <c r="B100" s="247"/>
      <c r="C100" s="247"/>
      <c r="D100" s="247">
        <f>SUM(B88:C93,B95:C99)</f>
        <v>0</v>
      </c>
    </row>
    <row r="101" spans="1:7" x14ac:dyDescent="0.3">
      <c r="A101" s="247" t="s">
        <v>35</v>
      </c>
      <c r="B101" s="248"/>
      <c r="C101" s="249"/>
      <c r="D101" s="250" t="e">
        <f>D100/(COUNT(B88:C93,B95:C99)*2)</f>
        <v>#DIV/0!</v>
      </c>
    </row>
    <row r="102" spans="1:7" ht="18" x14ac:dyDescent="0.35">
      <c r="A102" s="267" t="s">
        <v>61</v>
      </c>
      <c r="B102" s="268"/>
      <c r="C102" s="269"/>
      <c r="D102" s="270">
        <f>SUM(D84,D100,D61)</f>
        <v>0</v>
      </c>
    </row>
    <row r="103" spans="1:7" ht="18" x14ac:dyDescent="0.35">
      <c r="A103" s="267" t="s">
        <v>199</v>
      </c>
      <c r="B103" s="268"/>
      <c r="C103" s="269"/>
      <c r="D103" s="271" t="e">
        <f>D102/(COUNT(B88:C93,B53:C60,B65:C83,B95:C99)*2)</f>
        <v>#DIV/0!</v>
      </c>
    </row>
    <row r="104" spans="1:7" x14ac:dyDescent="0.3">
      <c r="A104" s="1"/>
      <c r="B104" s="103"/>
      <c r="C104" s="111"/>
      <c r="D104" s="103"/>
    </row>
    <row r="105" spans="1:7" ht="18" x14ac:dyDescent="0.35">
      <c r="A105" s="279" t="s">
        <v>116</v>
      </c>
      <c r="B105" s="279"/>
      <c r="C105" s="279"/>
      <c r="D105" s="279"/>
      <c r="E105" s="279"/>
      <c r="F105" s="280"/>
    </row>
    <row r="106" spans="1:7" x14ac:dyDescent="0.3">
      <c r="A106" s="118">
        <f>B11</f>
        <v>43438</v>
      </c>
      <c r="B106" s="103"/>
      <c r="C106" s="111"/>
      <c r="D106" s="103"/>
    </row>
    <row r="107" spans="1:7" x14ac:dyDescent="0.3">
      <c r="A107" s="325" t="s">
        <v>30</v>
      </c>
      <c r="B107" s="326" t="s">
        <v>31</v>
      </c>
      <c r="C107" s="326"/>
      <c r="D107" s="326" t="s">
        <v>46</v>
      </c>
      <c r="E107" s="327" t="s">
        <v>310</v>
      </c>
      <c r="F107" s="327" t="s">
        <v>359</v>
      </c>
    </row>
    <row r="108" spans="1:7" x14ac:dyDescent="0.3">
      <c r="A108" s="325"/>
      <c r="B108" s="246" t="s">
        <v>34</v>
      </c>
      <c r="C108" s="246" t="s">
        <v>33</v>
      </c>
      <c r="D108" s="326"/>
      <c r="E108" s="327"/>
      <c r="F108" s="327"/>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7" t="s">
        <v>36</v>
      </c>
      <c r="B117" s="247"/>
      <c r="C117" s="247"/>
      <c r="D117" s="247">
        <f>SUM(B110:C116)</f>
        <v>0</v>
      </c>
    </row>
    <row r="118" spans="1:6" x14ac:dyDescent="0.3">
      <c r="A118" s="247" t="s">
        <v>35</v>
      </c>
      <c r="B118" s="248"/>
      <c r="C118" s="249"/>
      <c r="D118" s="250"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457</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7" t="s">
        <v>36</v>
      </c>
      <c r="B139" s="247"/>
      <c r="C139" s="247"/>
      <c r="D139" s="251">
        <f>SUM(B121:C138)</f>
        <v>0</v>
      </c>
    </row>
    <row r="140" spans="1:7" x14ac:dyDescent="0.3">
      <c r="A140" s="247" t="s">
        <v>35</v>
      </c>
      <c r="B140" s="248"/>
      <c r="C140" s="249"/>
      <c r="D140" s="250"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8" t="s">
        <v>378</v>
      </c>
      <c r="B148" s="339"/>
      <c r="C148" s="339"/>
      <c r="D148" s="340"/>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455</v>
      </c>
      <c r="B150" s="109" t="s">
        <v>32</v>
      </c>
      <c r="C150" s="179"/>
      <c r="D150" s="95"/>
      <c r="E150" s="95"/>
      <c r="F150" s="158"/>
      <c r="G150" s="106"/>
    </row>
    <row r="151" spans="1:7" s="91" customFormat="1" ht="30" x14ac:dyDescent="0.3">
      <c r="A151" s="173" t="s">
        <v>456</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7" t="s">
        <v>36</v>
      </c>
      <c r="B154" s="247"/>
      <c r="C154" s="247"/>
      <c r="D154" s="247">
        <f>SUM(B143:C147,B149:C153)</f>
        <v>0</v>
      </c>
    </row>
    <row r="155" spans="1:7" x14ac:dyDescent="0.3">
      <c r="A155" s="247" t="s">
        <v>35</v>
      </c>
      <c r="B155" s="248"/>
      <c r="C155" s="249"/>
      <c r="D155" s="250" t="e">
        <f>D154/(COUNT(B143:C147,B149:C153)*2)</f>
        <v>#DIV/0!</v>
      </c>
    </row>
    <row r="156" spans="1:7" x14ac:dyDescent="0.3">
      <c r="A156" s="117"/>
      <c r="B156" s="103"/>
      <c r="C156" s="111"/>
      <c r="D156" s="103"/>
    </row>
    <row r="157" spans="1:7" ht="18" x14ac:dyDescent="0.35">
      <c r="A157" s="267" t="s">
        <v>125</v>
      </c>
      <c r="B157" s="268"/>
      <c r="C157" s="269"/>
      <c r="D157" s="270">
        <f>SUM(D154,D117,D139)</f>
        <v>0</v>
      </c>
    </row>
    <row r="158" spans="1:7" ht="18" x14ac:dyDescent="0.35">
      <c r="A158" s="267" t="s">
        <v>200</v>
      </c>
      <c r="B158" s="268"/>
      <c r="C158" s="269"/>
      <c r="D158" s="271" t="e">
        <f>D157/(COUNT(B143:C147,B110:C116,B121:C138,B149:C153)*2)</f>
        <v>#DIV/0!</v>
      </c>
    </row>
    <row r="159" spans="1:7" x14ac:dyDescent="0.3">
      <c r="A159" s="117"/>
      <c r="B159" s="103"/>
      <c r="C159" s="111"/>
      <c r="D159" s="103"/>
    </row>
    <row r="160" spans="1:7" ht="18" x14ac:dyDescent="0.35">
      <c r="A160" s="279" t="s">
        <v>117</v>
      </c>
      <c r="B160" s="279"/>
      <c r="C160" s="279"/>
      <c r="D160" s="279"/>
      <c r="E160" s="279"/>
      <c r="F160" s="280"/>
    </row>
    <row r="161" spans="1:7" x14ac:dyDescent="0.3">
      <c r="A161" s="118">
        <f>B11</f>
        <v>43438</v>
      </c>
      <c r="B161" s="103"/>
      <c r="C161" s="111"/>
      <c r="D161" s="106"/>
    </row>
    <row r="162" spans="1:7" x14ac:dyDescent="0.3">
      <c r="A162" s="325" t="s">
        <v>30</v>
      </c>
      <c r="B162" s="326" t="s">
        <v>31</v>
      </c>
      <c r="C162" s="326"/>
      <c r="D162" s="326" t="s">
        <v>46</v>
      </c>
      <c r="E162" s="327" t="s">
        <v>310</v>
      </c>
      <c r="F162" s="327" t="s">
        <v>359</v>
      </c>
      <c r="G162" s="106"/>
    </row>
    <row r="163" spans="1:7" x14ac:dyDescent="0.3">
      <c r="A163" s="325"/>
      <c r="B163" s="246" t="s">
        <v>34</v>
      </c>
      <c r="C163" s="246" t="s">
        <v>33</v>
      </c>
      <c r="D163" s="326"/>
      <c r="E163" s="327"/>
      <c r="F163" s="327"/>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7" t="s">
        <v>36</v>
      </c>
      <c r="B172" s="247"/>
      <c r="C172" s="247"/>
      <c r="D172" s="247">
        <f>SUM(B165:C171)</f>
        <v>0</v>
      </c>
    </row>
    <row r="173" spans="1:7" x14ac:dyDescent="0.3">
      <c r="A173" s="247" t="s">
        <v>35</v>
      </c>
      <c r="B173" s="248"/>
      <c r="C173" s="249"/>
      <c r="D173" s="250"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1" t="s">
        <v>378</v>
      </c>
      <c r="B195" s="331"/>
      <c r="C195" s="331"/>
      <c r="D195" s="331"/>
      <c r="E195" s="331"/>
      <c r="F195" s="331"/>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455</v>
      </c>
      <c r="B197" s="109" t="s">
        <v>32</v>
      </c>
      <c r="C197" s="110"/>
      <c r="D197" s="95"/>
      <c r="E197" s="85"/>
      <c r="F197" s="158"/>
      <c r="G197" s="106"/>
    </row>
    <row r="198" spans="1:7" s="91" customFormat="1" ht="33" customHeight="1" x14ac:dyDescent="0.3">
      <c r="A198" s="9" t="s">
        <v>456</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226" t="str">
        <f>IFERROR(E200/F200,"N.A")</f>
        <v>N.A</v>
      </c>
      <c r="E200" s="227">
        <f>COUNTIF('A1 Exploitation'!F165:F199,"ok")</f>
        <v>0</v>
      </c>
      <c r="F200" s="228">
        <f>COUNTA('A1 Exploitation'!F165:F199)</f>
        <v>0</v>
      </c>
      <c r="G200" s="106"/>
    </row>
    <row r="201" spans="1:7" x14ac:dyDescent="0.3">
      <c r="A201" s="251" t="s">
        <v>36</v>
      </c>
      <c r="B201" s="251"/>
      <c r="C201" s="251"/>
      <c r="D201" s="251">
        <f>SUM(B176:C194,B196:C200)</f>
        <v>0</v>
      </c>
    </row>
    <row r="202" spans="1:7" x14ac:dyDescent="0.3">
      <c r="A202" s="247" t="s">
        <v>35</v>
      </c>
      <c r="B202" s="248"/>
      <c r="C202" s="249"/>
      <c r="D202" s="250" t="e">
        <f>D201/(COUNT(B176:C194,B196:C200)*2)</f>
        <v>#DIV/0!</v>
      </c>
    </row>
    <row r="203" spans="1:7" x14ac:dyDescent="0.3">
      <c r="A203" s="117"/>
      <c r="B203" s="103"/>
      <c r="C203" s="111"/>
      <c r="D203" s="103"/>
    </row>
    <row r="204" spans="1:7" ht="18" x14ac:dyDescent="0.35">
      <c r="A204" s="267" t="s">
        <v>126</v>
      </c>
      <c r="B204" s="268"/>
      <c r="C204" s="269"/>
      <c r="D204" s="270">
        <f>SUM(D172,D201)</f>
        <v>0</v>
      </c>
    </row>
    <row r="205" spans="1:7" ht="18" x14ac:dyDescent="0.35">
      <c r="A205" s="267" t="s">
        <v>201</v>
      </c>
      <c r="B205" s="268"/>
      <c r="C205" s="269"/>
      <c r="D205" s="271" t="e">
        <f>D204/(COUNT(B165:C171,B176:C194,B196:C200)*2)</f>
        <v>#DIV/0!</v>
      </c>
    </row>
    <row r="206" spans="1:7" x14ac:dyDescent="0.3">
      <c r="A206" s="117"/>
      <c r="B206" s="103"/>
      <c r="C206" s="111"/>
      <c r="D206" s="103"/>
    </row>
    <row r="207" spans="1:7" ht="18" x14ac:dyDescent="0.35">
      <c r="A207" s="279" t="s">
        <v>154</v>
      </c>
      <c r="B207" s="279"/>
      <c r="C207" s="279"/>
      <c r="D207" s="279"/>
      <c r="E207" s="279"/>
      <c r="F207" s="280"/>
    </row>
    <row r="208" spans="1:7" x14ac:dyDescent="0.3">
      <c r="A208" s="128">
        <f>B11</f>
        <v>43438</v>
      </c>
      <c r="B208" s="103"/>
      <c r="C208" s="111"/>
      <c r="D208" s="103"/>
    </row>
    <row r="209" spans="1:7" x14ac:dyDescent="0.3">
      <c r="A209" s="325" t="s">
        <v>30</v>
      </c>
      <c r="B209" s="326" t="s">
        <v>31</v>
      </c>
      <c r="C209" s="326"/>
      <c r="D209" s="326" t="s">
        <v>46</v>
      </c>
      <c r="E209" s="327" t="s">
        <v>310</v>
      </c>
      <c r="F209" s="327" t="s">
        <v>359</v>
      </c>
      <c r="G209" s="106"/>
    </row>
    <row r="210" spans="1:7" x14ac:dyDescent="0.3">
      <c r="A210" s="325"/>
      <c r="B210" s="246" t="s">
        <v>34</v>
      </c>
      <c r="C210" s="246" t="s">
        <v>33</v>
      </c>
      <c r="D210" s="326"/>
      <c r="E210" s="327"/>
      <c r="F210" s="327"/>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7" t="s">
        <v>36</v>
      </c>
      <c r="B222" s="247"/>
      <c r="C222" s="247"/>
      <c r="D222" s="247">
        <f>SUM(B212:C221)</f>
        <v>0</v>
      </c>
    </row>
    <row r="223" spans="1:7" x14ac:dyDescent="0.3">
      <c r="A223" s="247" t="s">
        <v>35</v>
      </c>
      <c r="B223" s="248"/>
      <c r="C223" s="249"/>
      <c r="D223" s="250"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1"/>
      <c r="D242" s="292"/>
      <c r="E242" s="293"/>
      <c r="F242" s="158"/>
      <c r="G242" s="106"/>
    </row>
    <row r="243" spans="1:7" s="91" customFormat="1" x14ac:dyDescent="0.3">
      <c r="A243" s="41" t="s">
        <v>382</v>
      </c>
      <c r="B243" s="109" t="s">
        <v>32</v>
      </c>
      <c r="C243" s="291"/>
      <c r="D243" s="294"/>
      <c r="E243" s="293"/>
      <c r="F243" s="158"/>
      <c r="G243" s="106"/>
    </row>
    <row r="244" spans="1:7" x14ac:dyDescent="0.3">
      <c r="A244" s="247" t="s">
        <v>36</v>
      </c>
      <c r="B244" s="247"/>
      <c r="C244" s="247"/>
      <c r="D244" s="247">
        <f>SUM(B226:C243)</f>
        <v>0</v>
      </c>
    </row>
    <row r="245" spans="1:7" x14ac:dyDescent="0.3">
      <c r="A245" s="247" t="s">
        <v>35</v>
      </c>
      <c r="B245" s="248"/>
      <c r="C245" s="249"/>
      <c r="D245" s="250"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1" t="s">
        <v>378</v>
      </c>
      <c r="B256" s="331"/>
      <c r="C256" s="331"/>
      <c r="D256" s="331"/>
      <c r="E256" s="331"/>
      <c r="F256" s="331"/>
    </row>
    <row r="257" spans="1:7" ht="31.5" customHeight="1" x14ac:dyDescent="0.3">
      <c r="A257" s="43" t="s">
        <v>360</v>
      </c>
      <c r="B257" s="109" t="s">
        <v>32</v>
      </c>
      <c r="C257" s="181"/>
      <c r="D257" s="181"/>
      <c r="E257" s="181"/>
      <c r="F257" s="158"/>
      <c r="G257" s="106"/>
    </row>
    <row r="258" spans="1:7" x14ac:dyDescent="0.3">
      <c r="A258" s="41" t="s">
        <v>455</v>
      </c>
      <c r="B258" s="109" t="s">
        <v>32</v>
      </c>
      <c r="C258" s="110"/>
      <c r="D258" s="119"/>
      <c r="E258" s="85"/>
      <c r="F258" s="158"/>
      <c r="G258" s="106"/>
    </row>
    <row r="259" spans="1:7" ht="30" x14ac:dyDescent="0.3">
      <c r="A259" s="173" t="s">
        <v>456</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226" t="str">
        <f>IFERROR(E261/F261,"N.A")</f>
        <v>N.A</v>
      </c>
      <c r="E261" s="227">
        <f>COUNTIF('A1 Exploitation'!F212:F260,"ok")</f>
        <v>0</v>
      </c>
      <c r="F261" s="228">
        <f>COUNTA('A1 Exploitation'!F212:F260)</f>
        <v>0</v>
      </c>
    </row>
    <row r="262" spans="1:7" x14ac:dyDescent="0.3">
      <c r="A262" s="247" t="s">
        <v>36</v>
      </c>
      <c r="B262" s="247"/>
      <c r="C262" s="247"/>
      <c r="D262" s="247">
        <f>SUM(B248:C255,B257:C261)</f>
        <v>0</v>
      </c>
    </row>
    <row r="263" spans="1:7" x14ac:dyDescent="0.3">
      <c r="A263" s="247" t="s">
        <v>35</v>
      </c>
      <c r="B263" s="248"/>
      <c r="C263" s="249"/>
      <c r="D263" s="250" t="e">
        <f>D262/(COUNT(B248:C255,B257:C261)*2)</f>
        <v>#DIV/0!</v>
      </c>
    </row>
    <row r="264" spans="1:7" x14ac:dyDescent="0.3">
      <c r="A264" s="117"/>
      <c r="B264" s="103"/>
      <c r="C264" s="111"/>
      <c r="D264" s="103"/>
    </row>
    <row r="265" spans="1:7" ht="18" x14ac:dyDescent="0.35">
      <c r="A265" s="267" t="s">
        <v>70</v>
      </c>
      <c r="B265" s="268"/>
      <c r="C265" s="269"/>
      <c r="D265" s="270">
        <f>SUM(D262,D222,D244)</f>
        <v>0</v>
      </c>
    </row>
    <row r="266" spans="1:7" ht="18" x14ac:dyDescent="0.35">
      <c r="A266" s="273" t="s">
        <v>202</v>
      </c>
      <c r="B266" s="274"/>
      <c r="C266" s="275"/>
      <c r="D266" s="276" t="e">
        <f>D265/(COUNT(B226:C243,B248:C255,B212:C221,B257:C261)*2)</f>
        <v>#DIV/0!</v>
      </c>
    </row>
    <row r="267" spans="1:7" s="13" customFormat="1" ht="18" x14ac:dyDescent="0.35">
      <c r="A267" s="16"/>
      <c r="B267" s="130"/>
      <c r="C267" s="130"/>
      <c r="D267" s="131"/>
      <c r="F267" s="160"/>
      <c r="G267" s="168"/>
    </row>
    <row r="268" spans="1:7" s="13" customFormat="1" ht="18" x14ac:dyDescent="0.35">
      <c r="A268" s="279" t="s">
        <v>71</v>
      </c>
      <c r="B268" s="279"/>
      <c r="C268" s="279"/>
      <c r="D268" s="279"/>
      <c r="E268" s="279"/>
      <c r="F268" s="280"/>
      <c r="G268" s="168"/>
    </row>
    <row r="269" spans="1:7" s="13" customFormat="1" x14ac:dyDescent="0.3">
      <c r="A269" s="118">
        <f>B11</f>
        <v>43438</v>
      </c>
      <c r="B269" s="103"/>
      <c r="C269" s="111"/>
      <c r="D269" s="103"/>
      <c r="F269" s="160"/>
      <c r="G269" s="168"/>
    </row>
    <row r="270" spans="1:7" s="13" customFormat="1" x14ac:dyDescent="0.3">
      <c r="A270" s="325" t="s">
        <v>30</v>
      </c>
      <c r="B270" s="326" t="s">
        <v>31</v>
      </c>
      <c r="C270" s="326"/>
      <c r="D270" s="326" t="s">
        <v>46</v>
      </c>
      <c r="E270" s="327" t="s">
        <v>310</v>
      </c>
      <c r="F270" s="327" t="s">
        <v>359</v>
      </c>
      <c r="G270" s="168"/>
    </row>
    <row r="271" spans="1:7" s="13" customFormat="1" x14ac:dyDescent="0.3">
      <c r="A271" s="325"/>
      <c r="B271" s="246" t="s">
        <v>34</v>
      </c>
      <c r="C271" s="246" t="s">
        <v>33</v>
      </c>
      <c r="D271" s="326"/>
      <c r="E271" s="327"/>
      <c r="F271" s="327"/>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7" t="s">
        <v>36</v>
      </c>
      <c r="B285" s="247"/>
      <c r="C285" s="247"/>
      <c r="D285" s="247">
        <f>SUM(B273:C284)</f>
        <v>0</v>
      </c>
      <c r="F285" s="160"/>
      <c r="G285" s="168"/>
    </row>
    <row r="286" spans="1:7" s="13" customFormat="1" x14ac:dyDescent="0.3">
      <c r="A286" s="247" t="s">
        <v>35</v>
      </c>
      <c r="B286" s="248"/>
      <c r="C286" s="249"/>
      <c r="D286" s="250"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2" t="s">
        <v>395</v>
      </c>
      <c r="B308" s="333"/>
      <c r="C308" s="333"/>
      <c r="D308" s="333"/>
      <c r="E308" s="333"/>
      <c r="F308" s="334"/>
      <c r="G308" s="168"/>
    </row>
    <row r="309" spans="1:7" s="13" customFormat="1" ht="30" customHeight="1" x14ac:dyDescent="0.3">
      <c r="A309" s="43" t="s">
        <v>360</v>
      </c>
      <c r="B309" s="109" t="s">
        <v>32</v>
      </c>
      <c r="C309" s="167"/>
      <c r="D309" s="132"/>
      <c r="E309" s="85"/>
      <c r="F309" s="158"/>
      <c r="G309" s="168"/>
    </row>
    <row r="310" spans="1:7" s="13" customFormat="1" x14ac:dyDescent="0.3">
      <c r="A310" s="41" t="s">
        <v>455</v>
      </c>
      <c r="B310" s="109" t="s">
        <v>32</v>
      </c>
      <c r="C310" s="167"/>
      <c r="D310" s="132"/>
      <c r="E310" s="85"/>
      <c r="F310" s="158"/>
      <c r="G310" s="168"/>
    </row>
    <row r="311" spans="1:7" s="13" customFormat="1" ht="30" x14ac:dyDescent="0.3">
      <c r="A311" s="173" t="s">
        <v>456</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7" t="s">
        <v>36</v>
      </c>
      <c r="B314" s="247"/>
      <c r="C314" s="247"/>
      <c r="D314" s="247">
        <f>SUM(B289:C307,B309:C313)</f>
        <v>0</v>
      </c>
      <c r="F314" s="160"/>
      <c r="G314" s="168"/>
    </row>
    <row r="315" spans="1:7" s="13" customFormat="1" x14ac:dyDescent="0.3">
      <c r="A315" s="247" t="s">
        <v>35</v>
      </c>
      <c r="B315" s="248"/>
      <c r="C315" s="249"/>
      <c r="D315" s="250" t="e">
        <f>D314/(COUNT(B289:C307,B309:C313)*2)</f>
        <v>#DIV/0!</v>
      </c>
      <c r="F315" s="160"/>
      <c r="G315" s="168"/>
    </row>
    <row r="316" spans="1:7" s="13" customFormat="1" x14ac:dyDescent="0.3">
      <c r="A316" s="117"/>
      <c r="B316" s="103"/>
      <c r="C316" s="111"/>
      <c r="D316" s="103"/>
      <c r="F316" s="160"/>
      <c r="G316" s="168"/>
    </row>
    <row r="317" spans="1:7" s="13" customFormat="1" ht="18" x14ac:dyDescent="0.35">
      <c r="A317" s="267" t="s">
        <v>74</v>
      </c>
      <c r="B317" s="268"/>
      <c r="C317" s="269"/>
      <c r="D317" s="270">
        <f>SUM(D314,D285)</f>
        <v>0</v>
      </c>
      <c r="F317" s="160"/>
      <c r="G317" s="168"/>
    </row>
    <row r="318" spans="1:7" s="13" customFormat="1" ht="18" x14ac:dyDescent="0.35">
      <c r="A318" s="267" t="s">
        <v>203</v>
      </c>
      <c r="B318" s="268"/>
      <c r="C318" s="269"/>
      <c r="D318" s="271" t="e">
        <f>D317/(COUNT(B273:C284,B289:C307,B309:C313)*2)</f>
        <v>#DIV/0!</v>
      </c>
      <c r="F318" s="160"/>
      <c r="G318" s="168"/>
    </row>
    <row r="319" spans="1:7" s="13" customFormat="1" ht="18" x14ac:dyDescent="0.35">
      <c r="A319" s="16"/>
      <c r="B319" s="130"/>
      <c r="C319" s="130"/>
      <c r="D319" s="131"/>
      <c r="F319" s="160"/>
      <c r="G319" s="168"/>
    </row>
    <row r="320" spans="1:7" ht="18" x14ac:dyDescent="0.35">
      <c r="A320" s="279" t="s">
        <v>4</v>
      </c>
      <c r="B320" s="279"/>
      <c r="C320" s="279"/>
      <c r="D320" s="279"/>
      <c r="E320" s="279"/>
      <c r="F320" s="280"/>
    </row>
    <row r="321" spans="1:7" x14ac:dyDescent="0.3">
      <c r="A321" s="55">
        <f>B11</f>
        <v>43438</v>
      </c>
      <c r="B321" s="103"/>
      <c r="C321" s="111"/>
      <c r="D321" s="106"/>
    </row>
    <row r="322" spans="1:7" x14ac:dyDescent="0.3">
      <c r="A322" s="325" t="s">
        <v>30</v>
      </c>
      <c r="B322" s="326" t="s">
        <v>31</v>
      </c>
      <c r="C322" s="326"/>
      <c r="D322" s="326" t="s">
        <v>46</v>
      </c>
      <c r="E322" s="327" t="s">
        <v>310</v>
      </c>
      <c r="F322" s="327" t="s">
        <v>359</v>
      </c>
      <c r="G322" s="106"/>
    </row>
    <row r="323" spans="1:7" x14ac:dyDescent="0.3">
      <c r="A323" s="325"/>
      <c r="B323" s="246" t="s">
        <v>34</v>
      </c>
      <c r="C323" s="246" t="s">
        <v>33</v>
      </c>
      <c r="D323" s="326"/>
      <c r="E323" s="327"/>
      <c r="F323" s="327"/>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7" t="s">
        <v>36</v>
      </c>
      <c r="B333" s="247"/>
      <c r="C333" s="247"/>
      <c r="D333" s="247">
        <f>SUM(B325:C332)</f>
        <v>0</v>
      </c>
    </row>
    <row r="334" spans="1:7" x14ac:dyDescent="0.3">
      <c r="A334" s="247" t="s">
        <v>35</v>
      </c>
      <c r="B334" s="248"/>
      <c r="C334" s="249"/>
      <c r="D334" s="250"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32" t="s">
        <v>378</v>
      </c>
      <c r="B349" s="333"/>
      <c r="C349" s="333"/>
      <c r="D349" s="333"/>
      <c r="E349" s="333"/>
      <c r="F349" s="333"/>
    </row>
    <row r="350" spans="1:7" s="91" customFormat="1" ht="27.75" customHeight="1" x14ac:dyDescent="0.3">
      <c r="A350" s="41" t="s">
        <v>360</v>
      </c>
      <c r="B350" s="109" t="s">
        <v>32</v>
      </c>
      <c r="C350" s="181"/>
      <c r="D350" s="181"/>
      <c r="E350" s="181"/>
      <c r="F350" s="158"/>
      <c r="G350" s="106"/>
    </row>
    <row r="351" spans="1:7" s="91" customFormat="1" ht="30" x14ac:dyDescent="0.3">
      <c r="A351" s="173" t="s">
        <v>456</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109" t="s">
        <v>32</v>
      </c>
      <c r="C353" s="109"/>
      <c r="D353" s="226" t="str">
        <f>IFERROR(E353/F353,"N.A")</f>
        <v>N.A</v>
      </c>
      <c r="E353" s="227">
        <f>COUNTIF('A1 Exploitation'!F325:F352,"ok")</f>
        <v>0</v>
      </c>
      <c r="F353" s="228">
        <f>COUNTA('A1 Exploitation'!F325:F352)</f>
        <v>0</v>
      </c>
    </row>
    <row r="354" spans="1:7" x14ac:dyDescent="0.3">
      <c r="A354" s="247" t="s">
        <v>36</v>
      </c>
      <c r="B354" s="251"/>
      <c r="C354" s="251"/>
      <c r="D354" s="252">
        <f>SUM(B337:C348,B350:C353)</f>
        <v>0</v>
      </c>
    </row>
    <row r="355" spans="1:7" x14ac:dyDescent="0.3">
      <c r="A355" s="247" t="s">
        <v>35</v>
      </c>
      <c r="B355" s="248"/>
      <c r="C355" s="249"/>
      <c r="D355" s="250" t="e">
        <f>D354/(COUNT(B337:C348,B350:C353)*2)</f>
        <v>#DIV/0!</v>
      </c>
    </row>
    <row r="356" spans="1:7" x14ac:dyDescent="0.3">
      <c r="A356" s="2"/>
      <c r="B356" s="111"/>
      <c r="C356" s="111"/>
      <c r="D356" s="111"/>
    </row>
    <row r="357" spans="1:7" ht="18" x14ac:dyDescent="0.35">
      <c r="A357" s="267" t="s">
        <v>39</v>
      </c>
      <c r="B357" s="268"/>
      <c r="C357" s="269"/>
      <c r="D357" s="270">
        <f>SUM(D354,D333)</f>
        <v>0</v>
      </c>
    </row>
    <row r="358" spans="1:7" ht="18" x14ac:dyDescent="0.35">
      <c r="A358" s="267" t="s">
        <v>204</v>
      </c>
      <c r="B358" s="268"/>
      <c r="C358" s="269"/>
      <c r="D358" s="271" t="e">
        <f>D357/(COUNT(B337:C348,B325:C332,B350:C353)*2)</f>
        <v>#DIV/0!</v>
      </c>
    </row>
    <row r="359" spans="1:7" x14ac:dyDescent="0.3">
      <c r="A359" s="117"/>
      <c r="B359" s="103"/>
      <c r="C359" s="111"/>
      <c r="D359" s="103"/>
    </row>
    <row r="360" spans="1:7" ht="18" x14ac:dyDescent="0.35">
      <c r="A360" s="279" t="s">
        <v>21</v>
      </c>
      <c r="B360" s="279"/>
      <c r="C360" s="279"/>
      <c r="D360" s="279"/>
      <c r="E360" s="279"/>
      <c r="F360" s="280"/>
    </row>
    <row r="361" spans="1:7" x14ac:dyDescent="0.3">
      <c r="A361" s="56">
        <f>B11</f>
        <v>43438</v>
      </c>
      <c r="B361" s="103"/>
      <c r="C361" s="111"/>
      <c r="D361" s="103"/>
    </row>
    <row r="362" spans="1:7" x14ac:dyDescent="0.3">
      <c r="A362" s="325" t="s">
        <v>30</v>
      </c>
      <c r="B362" s="326" t="s">
        <v>31</v>
      </c>
      <c r="C362" s="326"/>
      <c r="D362" s="326" t="s">
        <v>46</v>
      </c>
      <c r="E362" s="327" t="s">
        <v>310</v>
      </c>
      <c r="F362" s="327" t="s">
        <v>359</v>
      </c>
      <c r="G362" s="106"/>
    </row>
    <row r="363" spans="1:7" x14ac:dyDescent="0.3">
      <c r="A363" s="325"/>
      <c r="B363" s="246" t="s">
        <v>34</v>
      </c>
      <c r="C363" s="246" t="s">
        <v>33</v>
      </c>
      <c r="D363" s="326"/>
      <c r="E363" s="327"/>
      <c r="F363" s="327"/>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ht="49.5" x14ac:dyDescent="0.3">
      <c r="A366" s="53" t="s">
        <v>49</v>
      </c>
      <c r="B366" s="109">
        <v>1</v>
      </c>
      <c r="C366" s="109"/>
      <c r="D366" s="313" t="s">
        <v>460</v>
      </c>
      <c r="E366" s="74"/>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t="s">
        <v>32</v>
      </c>
      <c r="C372" s="110"/>
      <c r="D372" s="121"/>
      <c r="E372" s="95"/>
      <c r="F372" s="158"/>
      <c r="G372" s="106"/>
    </row>
    <row r="373" spans="1:7" x14ac:dyDescent="0.3">
      <c r="A373" s="247" t="s">
        <v>36</v>
      </c>
      <c r="B373" s="247"/>
      <c r="C373" s="247"/>
      <c r="D373" s="251">
        <f>SUM(B365:C372)</f>
        <v>13</v>
      </c>
      <c r="G373" s="106"/>
    </row>
    <row r="374" spans="1:7" x14ac:dyDescent="0.3">
      <c r="A374" s="247" t="s">
        <v>35</v>
      </c>
      <c r="B374" s="248"/>
      <c r="C374" s="249"/>
      <c r="D374" s="250">
        <f>D373/(COUNT(B365:C372)*2)</f>
        <v>0.9285714285714286</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82.5" x14ac:dyDescent="0.3">
      <c r="A377" s="53" t="s">
        <v>100</v>
      </c>
      <c r="B377" s="109">
        <v>1</v>
      </c>
      <c r="C377" s="109"/>
      <c r="D377" s="74" t="s">
        <v>461</v>
      </c>
      <c r="E377" s="73"/>
      <c r="F377" s="158"/>
      <c r="G377" s="106"/>
    </row>
    <row r="378" spans="1:7" ht="17.25" x14ac:dyDescent="0.35">
      <c r="A378" s="206" t="s">
        <v>7</v>
      </c>
      <c r="B378" s="109">
        <v>2</v>
      </c>
      <c r="C378" s="112" t="str">
        <f>IF(B378=0, -10, IF(B378=1, -5, "0"))</f>
        <v>0</v>
      </c>
      <c r="D378" s="74"/>
      <c r="E378" s="85"/>
      <c r="F378" s="158"/>
      <c r="G378" s="106"/>
    </row>
    <row r="379" spans="1:7" ht="33" x14ac:dyDescent="0.3">
      <c r="A379" s="53" t="s">
        <v>132</v>
      </c>
      <c r="B379" s="109">
        <v>2</v>
      </c>
      <c r="C379" s="109"/>
      <c r="D379" s="74" t="s">
        <v>462</v>
      </c>
      <c r="E379" s="73"/>
      <c r="F379" s="158"/>
      <c r="G379" s="106"/>
    </row>
    <row r="380" spans="1:7" x14ac:dyDescent="0.3">
      <c r="A380" s="53" t="s">
        <v>225</v>
      </c>
      <c r="B380" s="109">
        <v>2</v>
      </c>
      <c r="C380" s="109"/>
      <c r="D380" s="74"/>
      <c r="E380" s="73"/>
      <c r="F380" s="158"/>
      <c r="G380" s="106"/>
    </row>
    <row r="381" spans="1:7" ht="115.5" x14ac:dyDescent="0.3">
      <c r="A381" s="7" t="s">
        <v>101</v>
      </c>
      <c r="B381" s="109">
        <v>1</v>
      </c>
      <c r="C381" s="109" t="str">
        <f>IF(B381=0, -5, "0")</f>
        <v>0</v>
      </c>
      <c r="D381" s="121" t="s">
        <v>463</v>
      </c>
      <c r="E381" s="73"/>
      <c r="F381" s="158"/>
      <c r="G381" s="106"/>
    </row>
    <row r="382" spans="1:7" ht="27" customHeight="1" x14ac:dyDescent="0.3">
      <c r="A382" s="53" t="s">
        <v>178</v>
      </c>
      <c r="B382" s="109">
        <v>2</v>
      </c>
      <c r="C382" s="109"/>
      <c r="D382" s="121"/>
      <c r="E382" s="73"/>
      <c r="F382" s="158"/>
      <c r="G382" s="106"/>
    </row>
    <row r="383" spans="1:7" ht="22.5" customHeight="1" x14ac:dyDescent="0.3">
      <c r="A383" s="331" t="s">
        <v>378</v>
      </c>
      <c r="B383" s="331"/>
      <c r="C383" s="331"/>
      <c r="D383" s="331"/>
      <c r="E383" s="331"/>
      <c r="F383" s="331"/>
      <c r="G383" s="106"/>
    </row>
    <row r="384" spans="1:7" ht="27" customHeight="1" x14ac:dyDescent="0.3">
      <c r="A384" s="53" t="s">
        <v>360</v>
      </c>
      <c r="B384" s="109">
        <v>2</v>
      </c>
      <c r="C384" s="109"/>
      <c r="D384" s="121"/>
      <c r="E384" s="73"/>
      <c r="F384" s="158"/>
      <c r="G384" s="106"/>
    </row>
    <row r="385" spans="1:7" ht="27" customHeight="1" x14ac:dyDescent="0.3">
      <c r="A385" s="9" t="s">
        <v>456</v>
      </c>
      <c r="B385" s="109">
        <v>1</v>
      </c>
      <c r="C385" s="109"/>
      <c r="D385" s="92" t="s">
        <v>449</v>
      </c>
      <c r="E385" s="73"/>
      <c r="F385" s="158"/>
      <c r="G385" s="106"/>
    </row>
    <row r="386" spans="1:7" ht="45" x14ac:dyDescent="0.3">
      <c r="A386" s="7" t="s">
        <v>249</v>
      </c>
      <c r="B386" s="225">
        <f>IF(D386=1, 2, IF(AND(D386&lt;1,D386&gt;0), 1, "0"))</f>
        <v>1</v>
      </c>
      <c r="C386" s="109"/>
      <c r="D386" s="226">
        <f>IFERROR(E386/F386,"N.A")</f>
        <v>0.5</v>
      </c>
      <c r="E386" s="227">
        <f>COUNTIF('A1 Exploitation'!F365:F385,"ok")</f>
        <v>1</v>
      </c>
      <c r="F386" s="228">
        <f>COUNTA('A1 Exploitation'!F365:F385)</f>
        <v>2</v>
      </c>
      <c r="G386" s="106"/>
    </row>
    <row r="387" spans="1:7" ht="39.75" customHeight="1" x14ac:dyDescent="0.3">
      <c r="A387" s="251" t="s">
        <v>36</v>
      </c>
      <c r="B387" s="251"/>
      <c r="C387" s="251"/>
      <c r="D387" s="251">
        <f>SUM(B377:C382,B384:C386)</f>
        <v>14</v>
      </c>
      <c r="G387" s="106"/>
    </row>
    <row r="388" spans="1:7" x14ac:dyDescent="0.3">
      <c r="A388" s="247" t="s">
        <v>35</v>
      </c>
      <c r="B388" s="248"/>
      <c r="C388" s="249"/>
      <c r="D388" s="250">
        <f>D387/(COUNT(B377:C382,B384:C386)*2)</f>
        <v>0.77777777777777779</v>
      </c>
      <c r="G388" s="106"/>
    </row>
    <row r="389" spans="1:7" x14ac:dyDescent="0.3">
      <c r="A389" s="2"/>
      <c r="B389" s="111"/>
      <c r="C389" s="111"/>
      <c r="D389" s="111"/>
      <c r="G389" s="106"/>
    </row>
    <row r="390" spans="1:7" ht="18" x14ac:dyDescent="0.35">
      <c r="A390" s="267" t="s">
        <v>40</v>
      </c>
      <c r="B390" s="268"/>
      <c r="C390" s="269"/>
      <c r="D390" s="270">
        <f>SUM(D387,D373)</f>
        <v>27</v>
      </c>
      <c r="G390" s="106"/>
    </row>
    <row r="391" spans="1:7" ht="18" x14ac:dyDescent="0.35">
      <c r="A391" s="267" t="s">
        <v>205</v>
      </c>
      <c r="B391" s="268"/>
      <c r="C391" s="269"/>
      <c r="D391" s="272">
        <f>D390/(COUNT(B377:C382,B365:C372,B384:C386)*2)</f>
        <v>0.84375</v>
      </c>
      <c r="G391" s="106"/>
    </row>
    <row r="392" spans="1:7" x14ac:dyDescent="0.3">
      <c r="A392" s="117"/>
      <c r="B392" s="103"/>
      <c r="C392" s="111"/>
      <c r="D392" s="103"/>
      <c r="G392" s="106"/>
    </row>
    <row r="393" spans="1:7" ht="18" x14ac:dyDescent="0.35">
      <c r="A393" s="279" t="s">
        <v>8</v>
      </c>
      <c r="B393" s="279"/>
      <c r="C393" s="279"/>
      <c r="D393" s="279"/>
      <c r="E393" s="279"/>
      <c r="F393" s="280"/>
      <c r="G393" s="106"/>
    </row>
    <row r="394" spans="1:7" x14ac:dyDescent="0.3">
      <c r="A394" s="118">
        <f>B11</f>
        <v>43438</v>
      </c>
      <c r="B394" s="103"/>
      <c r="C394" s="111"/>
      <c r="D394" s="106"/>
      <c r="G394" s="106"/>
    </row>
    <row r="395" spans="1:7" x14ac:dyDescent="0.3">
      <c r="A395" s="325" t="s">
        <v>30</v>
      </c>
      <c r="B395" s="326" t="s">
        <v>31</v>
      </c>
      <c r="C395" s="326"/>
      <c r="D395" s="326" t="s">
        <v>46</v>
      </c>
      <c r="E395" s="327" t="s">
        <v>310</v>
      </c>
      <c r="F395" s="327" t="s">
        <v>359</v>
      </c>
      <c r="G395" s="106"/>
    </row>
    <row r="396" spans="1:7" x14ac:dyDescent="0.3">
      <c r="A396" s="325"/>
      <c r="B396" s="246" t="s">
        <v>34</v>
      </c>
      <c r="C396" s="246" t="s">
        <v>33</v>
      </c>
      <c r="D396" s="326"/>
      <c r="E396" s="327"/>
      <c r="F396" s="327"/>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ht="33" x14ac:dyDescent="0.3">
      <c r="A404" s="6" t="s">
        <v>242</v>
      </c>
      <c r="B404" s="109">
        <v>0</v>
      </c>
      <c r="C404" s="109"/>
      <c r="D404" s="74" t="s">
        <v>458</v>
      </c>
      <c r="E404" s="74" t="s">
        <v>459</v>
      </c>
      <c r="F404" s="158"/>
      <c r="G404" s="106"/>
    </row>
    <row r="405" spans="1:7" ht="33" x14ac:dyDescent="0.3">
      <c r="A405" s="217" t="s">
        <v>405</v>
      </c>
      <c r="B405" s="109" t="s">
        <v>32</v>
      </c>
      <c r="C405" s="112" t="str">
        <f>IF(B405=0, -10, "0")</f>
        <v>0</v>
      </c>
      <c r="D405" s="95"/>
      <c r="E405" s="73"/>
      <c r="F405" s="158"/>
      <c r="G405" s="106"/>
    </row>
    <row r="406" spans="1:7" x14ac:dyDescent="0.3">
      <c r="A406" s="251" t="s">
        <v>36</v>
      </c>
      <c r="B406" s="251"/>
      <c r="C406" s="251"/>
      <c r="D406" s="251">
        <f>SUM(B398:C405)</f>
        <v>0</v>
      </c>
      <c r="G406" s="106"/>
    </row>
    <row r="407" spans="1:7" x14ac:dyDescent="0.3">
      <c r="A407" s="247" t="s">
        <v>35</v>
      </c>
      <c r="B407" s="248"/>
      <c r="C407" s="249"/>
      <c r="D407" s="250">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98.25" customHeight="1" x14ac:dyDescent="0.3">
      <c r="A410" s="4" t="s">
        <v>96</v>
      </c>
      <c r="B410" s="109">
        <v>1</v>
      </c>
      <c r="C410" s="109"/>
      <c r="D410" s="92" t="s">
        <v>464</v>
      </c>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ht="33" x14ac:dyDescent="0.3">
      <c r="A413" s="4" t="s">
        <v>14</v>
      </c>
      <c r="B413" s="109">
        <v>2</v>
      </c>
      <c r="C413" s="109"/>
      <c r="D413" s="127" t="s">
        <v>465</v>
      </c>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7" t="s">
        <v>36</v>
      </c>
      <c r="B417" s="247"/>
      <c r="C417" s="247"/>
      <c r="D417" s="247">
        <f>SUM(B410:C416)</f>
        <v>13</v>
      </c>
    </row>
    <row r="418" spans="1:16382" x14ac:dyDescent="0.3">
      <c r="A418" s="247" t="s">
        <v>35</v>
      </c>
      <c r="B418" s="248"/>
      <c r="C418" s="248"/>
      <c r="D418" s="253">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4" t="s">
        <v>36</v>
      </c>
      <c r="B426" s="254"/>
      <c r="C426" s="254"/>
      <c r="D426" s="254">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1" t="s">
        <v>35</v>
      </c>
      <c r="B427" s="255"/>
      <c r="C427" s="255"/>
      <c r="D427" s="256">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1" t="s">
        <v>378</v>
      </c>
      <c r="B435" s="331"/>
      <c r="C435" s="331"/>
      <c r="D435" s="331"/>
      <c r="E435" s="331"/>
      <c r="F435" s="331"/>
      <c r="G435" s="11"/>
    </row>
    <row r="436" spans="1:7" ht="26.25" customHeight="1" x14ac:dyDescent="0.3">
      <c r="A436" s="53" t="s">
        <v>360</v>
      </c>
      <c r="B436" s="109">
        <v>2</v>
      </c>
      <c r="C436" s="109"/>
      <c r="D436" s="108"/>
      <c r="E436" s="73"/>
      <c r="F436" s="158"/>
      <c r="G436" s="186"/>
    </row>
    <row r="437" spans="1:7" ht="33" x14ac:dyDescent="0.3">
      <c r="A437" s="9" t="s">
        <v>456</v>
      </c>
      <c r="B437" s="109">
        <v>1</v>
      </c>
      <c r="C437" s="109"/>
      <c r="D437" s="114" t="s">
        <v>449</v>
      </c>
      <c r="E437" s="73"/>
      <c r="F437" s="158"/>
      <c r="G437" s="11"/>
    </row>
    <row r="438" spans="1:7" ht="82.5" x14ac:dyDescent="0.3">
      <c r="A438" s="9" t="s">
        <v>391</v>
      </c>
      <c r="B438" s="109">
        <v>0</v>
      </c>
      <c r="C438" s="122">
        <f>IF(B438=0, -5, "0")</f>
        <v>-5</v>
      </c>
      <c r="D438" s="113" t="s">
        <v>466</v>
      </c>
      <c r="E438" s="126" t="s">
        <v>479</v>
      </c>
      <c r="F438" s="158"/>
      <c r="G438" s="11"/>
    </row>
    <row r="439" spans="1:7" ht="45" x14ac:dyDescent="0.3">
      <c r="A439" s="4" t="s">
        <v>249</v>
      </c>
      <c r="B439" s="225">
        <f>IF(D439=1, 2, IF(AND(D439&lt;1,D439&gt;0), 1, "0"))</f>
        <v>1</v>
      </c>
      <c r="C439" s="109"/>
      <c r="D439" s="226">
        <f>IFERROR(E439/F439,"N.A")</f>
        <v>0.5</v>
      </c>
      <c r="E439" s="227">
        <f>COUNTIF('A1 Exploitation'!F398:F438,"ok")</f>
        <v>2</v>
      </c>
      <c r="F439" s="228">
        <f>COUNTA('A1 Exploitation'!F398:F438)</f>
        <v>4</v>
      </c>
      <c r="G439" s="11"/>
    </row>
    <row r="440" spans="1:7" ht="27.75" customHeight="1" x14ac:dyDescent="0.3">
      <c r="A440" s="251" t="s">
        <v>36</v>
      </c>
      <c r="B440" s="251"/>
      <c r="C440" s="251"/>
      <c r="D440" s="251">
        <f>SUM(B430:C434,B436:C439)</f>
        <v>9</v>
      </c>
    </row>
    <row r="441" spans="1:7" x14ac:dyDescent="0.3">
      <c r="A441" s="247" t="s">
        <v>35</v>
      </c>
      <c r="B441" s="248"/>
      <c r="C441" s="249"/>
      <c r="D441" s="250">
        <f>D440/(COUNT(B430:C434,B436:C439)*2)</f>
        <v>0.45</v>
      </c>
    </row>
    <row r="442" spans="1:7" x14ac:dyDescent="0.3">
      <c r="A442" s="2"/>
      <c r="B442" s="111"/>
      <c r="C442" s="111"/>
      <c r="D442" s="111"/>
    </row>
    <row r="443" spans="1:7" ht="18" x14ac:dyDescent="0.35">
      <c r="A443" s="267" t="s">
        <v>41</v>
      </c>
      <c r="B443" s="268"/>
      <c r="C443" s="269"/>
      <c r="D443" s="270">
        <f>SUM(D440,D417,D426,D406)</f>
        <v>32</v>
      </c>
    </row>
    <row r="444" spans="1:7" ht="18" x14ac:dyDescent="0.35">
      <c r="A444" s="267" t="s">
        <v>206</v>
      </c>
      <c r="B444" s="268"/>
      <c r="C444" s="269"/>
      <c r="D444" s="271">
        <f>D443/(COUNT(B430:C434,B410:C416,B421:C425,B398:C405,B436:C439)*2)</f>
        <v>0.69565217391304346</v>
      </c>
      <c r="E444" s="91"/>
    </row>
    <row r="445" spans="1:7" x14ac:dyDescent="0.3">
      <c r="A445" s="1"/>
      <c r="B445" s="103"/>
      <c r="C445" s="111"/>
      <c r="D445" s="103"/>
    </row>
    <row r="446" spans="1:7" ht="18" x14ac:dyDescent="0.35">
      <c r="A446" s="279" t="s">
        <v>112</v>
      </c>
      <c r="B446" s="279"/>
      <c r="C446" s="279"/>
      <c r="D446" s="279"/>
      <c r="E446" s="279"/>
      <c r="F446" s="280"/>
      <c r="G446" s="106"/>
    </row>
    <row r="447" spans="1:7" x14ac:dyDescent="0.3">
      <c r="A447" s="55">
        <f>B11</f>
        <v>43438</v>
      </c>
      <c r="B447" s="103"/>
      <c r="C447" s="111"/>
      <c r="D447" s="103"/>
    </row>
    <row r="448" spans="1:7" x14ac:dyDescent="0.3">
      <c r="A448" s="325" t="s">
        <v>30</v>
      </c>
      <c r="B448" s="326" t="s">
        <v>31</v>
      </c>
      <c r="C448" s="326"/>
      <c r="D448" s="326" t="s">
        <v>46</v>
      </c>
      <c r="E448" s="327" t="s">
        <v>310</v>
      </c>
      <c r="F448" s="327" t="s">
        <v>359</v>
      </c>
      <c r="G448" s="106"/>
    </row>
    <row r="449" spans="1:6" x14ac:dyDescent="0.3">
      <c r="A449" s="325"/>
      <c r="B449" s="246" t="s">
        <v>34</v>
      </c>
      <c r="C449" s="246" t="s">
        <v>33</v>
      </c>
      <c r="D449" s="326"/>
      <c r="E449" s="327"/>
      <c r="F449" s="327"/>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7" t="s">
        <v>36</v>
      </c>
      <c r="B457" s="247"/>
      <c r="C457" s="247"/>
      <c r="D457" s="247">
        <f>SUM(B451:C456)</f>
        <v>0</v>
      </c>
    </row>
    <row r="458" spans="1:6" x14ac:dyDescent="0.3">
      <c r="A458" s="247" t="s">
        <v>35</v>
      </c>
      <c r="B458" s="248"/>
      <c r="C458" s="249"/>
      <c r="D458" s="250"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8" t="s">
        <v>378</v>
      </c>
      <c r="B471" s="329"/>
      <c r="C471" s="329"/>
      <c r="D471" s="329"/>
      <c r="E471" s="329"/>
      <c r="F471" s="329"/>
    </row>
    <row r="472" spans="1:7" s="91" customFormat="1" ht="27.75" customHeight="1" x14ac:dyDescent="0.3">
      <c r="A472" s="41" t="s">
        <v>360</v>
      </c>
      <c r="B472" s="109" t="s">
        <v>32</v>
      </c>
      <c r="C472" s="167"/>
      <c r="D472" s="95"/>
      <c r="E472" s="85"/>
      <c r="F472" s="158"/>
      <c r="G472" s="106"/>
    </row>
    <row r="473" spans="1:7" s="91" customFormat="1" x14ac:dyDescent="0.3">
      <c r="A473" s="41" t="s">
        <v>455</v>
      </c>
      <c r="B473" s="109" t="s">
        <v>32</v>
      </c>
      <c r="C473" s="167"/>
      <c r="D473" s="95"/>
      <c r="E473" s="85"/>
      <c r="F473" s="158"/>
      <c r="G473" s="106"/>
    </row>
    <row r="474" spans="1:7" s="91" customFormat="1" ht="30" x14ac:dyDescent="0.3">
      <c r="A474" s="173" t="s">
        <v>456</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IFERROR(E476/F476,"N.A")</f>
        <v>N.A</v>
      </c>
      <c r="E476" s="227">
        <f>COUNTIF('A1 Exploitation'!F451:F475,"ok")</f>
        <v>0</v>
      </c>
      <c r="F476" s="228">
        <f>COUNTA('A1 Exploitation'!F451:F475)</f>
        <v>0</v>
      </c>
    </row>
    <row r="477" spans="1:7" x14ac:dyDescent="0.3">
      <c r="A477" s="247" t="s">
        <v>36</v>
      </c>
      <c r="B477" s="247"/>
      <c r="C477" s="247"/>
      <c r="D477" s="257">
        <f>SUM(B461:C470,B472:C476)</f>
        <v>0</v>
      </c>
    </row>
    <row r="478" spans="1:7" x14ac:dyDescent="0.3">
      <c r="A478" s="247" t="s">
        <v>35</v>
      </c>
      <c r="B478" s="248"/>
      <c r="C478" s="249"/>
      <c r="D478" s="250" t="e">
        <f>D477/(COUNT(B461:C470,B472:C476)*2)</f>
        <v>#DIV/0!</v>
      </c>
    </row>
    <row r="479" spans="1:7" x14ac:dyDescent="0.3">
      <c r="A479" s="2"/>
      <c r="B479" s="111"/>
      <c r="C479" s="111"/>
      <c r="D479" s="111"/>
    </row>
    <row r="480" spans="1:7" ht="18" x14ac:dyDescent="0.35">
      <c r="A480" s="267" t="s">
        <v>115</v>
      </c>
      <c r="B480" s="268"/>
      <c r="C480" s="269"/>
      <c r="D480" s="270">
        <f>SUM(D477,D457)</f>
        <v>0</v>
      </c>
    </row>
    <row r="481" spans="1:7" ht="18" x14ac:dyDescent="0.35">
      <c r="A481" s="267" t="s">
        <v>207</v>
      </c>
      <c r="B481" s="268"/>
      <c r="C481" s="269"/>
      <c r="D481" s="271" t="e">
        <f>D480/(COUNT(B461:C470,B451:C456,B472:C476)*2)</f>
        <v>#DIV/0!</v>
      </c>
    </row>
    <row r="482" spans="1:7" x14ac:dyDescent="0.3">
      <c r="A482" s="1"/>
      <c r="B482" s="103"/>
      <c r="C482" s="111"/>
      <c r="D482" s="103"/>
    </row>
    <row r="483" spans="1:7" ht="21.75" customHeight="1" x14ac:dyDescent="0.35">
      <c r="A483" s="330" t="s">
        <v>366</v>
      </c>
      <c r="B483" s="330"/>
      <c r="C483" s="330"/>
      <c r="D483" s="330"/>
      <c r="E483" s="279"/>
      <c r="F483" s="280"/>
    </row>
    <row r="484" spans="1:7" x14ac:dyDescent="0.3">
      <c r="A484" s="57">
        <f>B11</f>
        <v>43438</v>
      </c>
      <c r="B484" s="103"/>
      <c r="C484" s="111"/>
      <c r="D484" s="103"/>
    </row>
    <row r="485" spans="1:7" x14ac:dyDescent="0.3">
      <c r="A485" s="325" t="s">
        <v>30</v>
      </c>
      <c r="B485" s="326" t="s">
        <v>31</v>
      </c>
      <c r="C485" s="326"/>
      <c r="D485" s="326" t="s">
        <v>46</v>
      </c>
      <c r="E485" s="327" t="s">
        <v>310</v>
      </c>
      <c r="F485" s="327" t="s">
        <v>359</v>
      </c>
      <c r="G485" s="106"/>
    </row>
    <row r="486" spans="1:7" x14ac:dyDescent="0.3">
      <c r="A486" s="325"/>
      <c r="B486" s="246" t="s">
        <v>34</v>
      </c>
      <c r="C486" s="246" t="s">
        <v>33</v>
      </c>
      <c r="D486" s="326"/>
      <c r="E486" s="327"/>
      <c r="F486" s="327"/>
    </row>
    <row r="487" spans="1:7" ht="18" x14ac:dyDescent="0.3">
      <c r="A487" s="149" t="s">
        <v>367</v>
      </c>
      <c r="B487" s="150"/>
      <c r="C487" s="150"/>
      <c r="D487" s="150"/>
      <c r="E487" s="150"/>
      <c r="F487" s="152"/>
    </row>
    <row r="488" spans="1:7" ht="34.5" customHeight="1" x14ac:dyDescent="0.3">
      <c r="A488" s="316" t="s">
        <v>263</v>
      </c>
      <c r="B488" s="109">
        <v>1</v>
      </c>
      <c r="C488" s="109"/>
      <c r="D488" s="74" t="s">
        <v>467</v>
      </c>
      <c r="E488" s="73"/>
      <c r="F488" s="158"/>
    </row>
    <row r="489" spans="1:7" ht="16.5" customHeight="1" x14ac:dyDescent="0.3">
      <c r="A489" s="31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7" t="s">
        <v>36</v>
      </c>
      <c r="B493" s="247"/>
      <c r="C493" s="247"/>
      <c r="D493" s="258">
        <f>SUM(B488:C492)</f>
        <v>9</v>
      </c>
    </row>
    <row r="494" spans="1:7" x14ac:dyDescent="0.3">
      <c r="A494" s="247" t="s">
        <v>35</v>
      </c>
      <c r="B494" s="248"/>
      <c r="C494" s="249"/>
      <c r="D494" s="250">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7" t="s">
        <v>36</v>
      </c>
      <c r="B499" s="247"/>
      <c r="C499" s="247"/>
      <c r="D499" s="257">
        <f>SUM(B496:C498)</f>
        <v>6</v>
      </c>
    </row>
    <row r="500" spans="1:7" x14ac:dyDescent="0.3">
      <c r="A500" s="247" t="s">
        <v>35</v>
      </c>
      <c r="B500" s="248"/>
      <c r="C500" s="249"/>
      <c r="D500" s="250">
        <f>D499/(COUNT(B496:C498)*2)</f>
        <v>1</v>
      </c>
      <c r="E500" s="91"/>
    </row>
    <row r="501" spans="1:7" x14ac:dyDescent="0.3">
      <c r="A501" s="2"/>
      <c r="B501" s="111"/>
      <c r="C501" s="111"/>
      <c r="D501" s="111"/>
    </row>
    <row r="502" spans="1:7" ht="18" x14ac:dyDescent="0.35">
      <c r="A502" s="267" t="s">
        <v>76</v>
      </c>
      <c r="B502" s="268"/>
      <c r="C502" s="269"/>
      <c r="D502" s="270">
        <f>SUM(D499,D493)</f>
        <v>15</v>
      </c>
    </row>
    <row r="503" spans="1:7" ht="18" x14ac:dyDescent="0.35">
      <c r="A503" s="267" t="s">
        <v>208</v>
      </c>
      <c r="B503" s="268"/>
      <c r="C503" s="269"/>
      <c r="D503" s="271">
        <f>D502/(COUNT(B496:C498,B488:C492)*2)</f>
        <v>0.9375</v>
      </c>
    </row>
    <row r="504" spans="1:7" ht="19.5" x14ac:dyDescent="0.3">
      <c r="A504" s="136"/>
      <c r="B504" s="103"/>
      <c r="C504" s="111"/>
      <c r="D504" s="103"/>
    </row>
    <row r="505" spans="1:7" ht="18" x14ac:dyDescent="0.35">
      <c r="A505" s="279" t="s">
        <v>163</v>
      </c>
      <c r="B505" s="279"/>
      <c r="C505" s="279"/>
      <c r="D505" s="279"/>
      <c r="E505" s="279"/>
      <c r="F505" s="280"/>
    </row>
    <row r="506" spans="1:7" x14ac:dyDescent="0.3">
      <c r="A506" s="141">
        <f>B11</f>
        <v>43438</v>
      </c>
      <c r="B506" s="103"/>
      <c r="C506" s="111"/>
      <c r="D506" s="103"/>
    </row>
    <row r="507" spans="1:7" x14ac:dyDescent="0.3">
      <c r="A507" s="325" t="s">
        <v>30</v>
      </c>
      <c r="B507" s="326" t="s">
        <v>31</v>
      </c>
      <c r="C507" s="326"/>
      <c r="D507" s="326" t="s">
        <v>46</v>
      </c>
      <c r="E507" s="327" t="s">
        <v>310</v>
      </c>
      <c r="F507" s="327" t="s">
        <v>359</v>
      </c>
      <c r="G507" s="106"/>
    </row>
    <row r="508" spans="1:7" x14ac:dyDescent="0.3">
      <c r="A508" s="325"/>
      <c r="B508" s="246" t="s">
        <v>34</v>
      </c>
      <c r="C508" s="246" t="s">
        <v>33</v>
      </c>
      <c r="D508" s="368"/>
      <c r="E508" s="327"/>
      <c r="F508" s="327"/>
    </row>
    <row r="509" spans="1:7" ht="33" x14ac:dyDescent="0.3">
      <c r="A509" s="5" t="s">
        <v>15</v>
      </c>
      <c r="B509" s="109">
        <v>1</v>
      </c>
      <c r="C509" s="109"/>
      <c r="D509" s="74" t="s">
        <v>450</v>
      </c>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7" t="s">
        <v>36</v>
      </c>
      <c r="B513" s="247"/>
      <c r="C513" s="247"/>
      <c r="D513" s="251">
        <f>SUM(B509:C512)</f>
        <v>7</v>
      </c>
    </row>
    <row r="514" spans="1:7" x14ac:dyDescent="0.3">
      <c r="A514" s="247" t="s">
        <v>35</v>
      </c>
      <c r="B514" s="248"/>
      <c r="C514" s="249"/>
      <c r="D514" s="250">
        <f>D513/(COUNT(B509:C512)*2)</f>
        <v>0.875</v>
      </c>
    </row>
    <row r="515" spans="1:7" x14ac:dyDescent="0.3">
      <c r="A515" s="3"/>
      <c r="B515" s="103"/>
      <c r="C515" s="111"/>
      <c r="D515" s="103"/>
    </row>
    <row r="516" spans="1:7" ht="18" x14ac:dyDescent="0.35">
      <c r="A516" s="279" t="s">
        <v>138</v>
      </c>
      <c r="B516" s="279"/>
      <c r="C516" s="279"/>
      <c r="D516" s="279"/>
      <c r="E516" s="279"/>
      <c r="F516" s="280"/>
    </row>
    <row r="517" spans="1:7" x14ac:dyDescent="0.3">
      <c r="A517" s="142">
        <f>B11</f>
        <v>43438</v>
      </c>
      <c r="B517" s="103"/>
      <c r="C517" s="111"/>
      <c r="D517" s="103"/>
    </row>
    <row r="518" spans="1:7" x14ac:dyDescent="0.3">
      <c r="A518" s="325" t="s">
        <v>30</v>
      </c>
      <c r="B518" s="326" t="s">
        <v>31</v>
      </c>
      <c r="C518" s="326"/>
      <c r="D518" s="326" t="s">
        <v>46</v>
      </c>
      <c r="E518" s="327" t="s">
        <v>310</v>
      </c>
      <c r="F518" s="327" t="s">
        <v>359</v>
      </c>
      <c r="G518" s="106"/>
    </row>
    <row r="519" spans="1:7" x14ac:dyDescent="0.3">
      <c r="A519" s="325"/>
      <c r="B519" s="246" t="s">
        <v>34</v>
      </c>
      <c r="C519" s="246" t="s">
        <v>33</v>
      </c>
      <c r="D519" s="368"/>
      <c r="E519" s="327"/>
      <c r="F519" s="327"/>
    </row>
    <row r="520" spans="1:7" x14ac:dyDescent="0.3">
      <c r="A520" s="4" t="s">
        <v>9</v>
      </c>
      <c r="B520" s="109" t="s">
        <v>32</v>
      </c>
      <c r="C520" s="109"/>
      <c r="D520" s="74"/>
      <c r="E520" s="73"/>
      <c r="F520" s="158"/>
    </row>
    <row r="521" spans="1:7" x14ac:dyDescent="0.3">
      <c r="A521" s="53" t="s">
        <v>389</v>
      </c>
      <c r="B521" s="109" t="s">
        <v>32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ht="33" x14ac:dyDescent="0.3">
      <c r="A525" s="4" t="s">
        <v>79</v>
      </c>
      <c r="B525" s="109">
        <v>1</v>
      </c>
      <c r="C525" s="109"/>
      <c r="D525" s="74" t="s">
        <v>468</v>
      </c>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3" x14ac:dyDescent="0.3">
      <c r="A528" s="41" t="s">
        <v>352</v>
      </c>
      <c r="B528" s="109">
        <v>1</v>
      </c>
      <c r="C528" s="233" t="str">
        <f>IF(B528=0, -5, "0")</f>
        <v>0</v>
      </c>
      <c r="D528" s="137" t="s">
        <v>469</v>
      </c>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t="s">
        <v>429</v>
      </c>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COUNTA('A1 Exploitation'!F520:F531)</f>
        <v>1</v>
      </c>
    </row>
    <row r="533" spans="1:7" x14ac:dyDescent="0.3">
      <c r="A533" s="247" t="s">
        <v>36</v>
      </c>
      <c r="B533" s="247"/>
      <c r="C533" s="247"/>
      <c r="D533" s="247">
        <f>SUM(B520:C532)</f>
        <v>12</v>
      </c>
    </row>
    <row r="534" spans="1:7" x14ac:dyDescent="0.3">
      <c r="A534" s="247" t="s">
        <v>35</v>
      </c>
      <c r="B534" s="248"/>
      <c r="C534" s="249"/>
      <c r="D534" s="250">
        <f>D533/(COUNT(B520:C532)*2)</f>
        <v>0.8571428571428571</v>
      </c>
    </row>
    <row r="535" spans="1:7" x14ac:dyDescent="0.3">
      <c r="A535" s="117"/>
      <c r="B535" s="103"/>
      <c r="C535" s="111"/>
      <c r="D535" s="103"/>
    </row>
    <row r="536" spans="1:7" ht="22.5" customHeight="1" x14ac:dyDescent="0.35">
      <c r="A536" s="279" t="s">
        <v>139</v>
      </c>
      <c r="B536" s="279"/>
      <c r="C536" s="279"/>
      <c r="D536" s="279"/>
      <c r="E536" s="279"/>
      <c r="F536" s="280"/>
      <c r="G536" s="106"/>
    </row>
    <row r="537" spans="1:7" x14ac:dyDescent="0.3">
      <c r="A537" s="118">
        <f>B11</f>
        <v>43438</v>
      </c>
      <c r="B537" s="103"/>
      <c r="C537" s="111"/>
      <c r="D537" s="103"/>
      <c r="G537" s="106"/>
    </row>
    <row r="538" spans="1:7" x14ac:dyDescent="0.3">
      <c r="A538" s="325" t="s">
        <v>30</v>
      </c>
      <c r="B538" s="326" t="s">
        <v>31</v>
      </c>
      <c r="C538" s="326"/>
      <c r="D538" s="326" t="s">
        <v>46</v>
      </c>
      <c r="E538" s="327" t="s">
        <v>310</v>
      </c>
      <c r="F538" s="327" t="s">
        <v>359</v>
      </c>
      <c r="G538" s="106"/>
    </row>
    <row r="539" spans="1:7" x14ac:dyDescent="0.3">
      <c r="A539" s="325"/>
      <c r="B539" s="246" t="s">
        <v>34</v>
      </c>
      <c r="C539" s="246" t="s">
        <v>33</v>
      </c>
      <c r="D539" s="368"/>
      <c r="E539" s="327"/>
      <c r="F539" s="327"/>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7" t="s">
        <v>36</v>
      </c>
      <c r="B544" s="247"/>
      <c r="C544" s="259"/>
      <c r="D544" s="247">
        <f>SUM(B540:C543)</f>
        <v>8</v>
      </c>
    </row>
    <row r="545" spans="1:4" x14ac:dyDescent="0.3">
      <c r="A545" s="247" t="s">
        <v>35</v>
      </c>
      <c r="B545" s="259"/>
      <c r="C545" s="260"/>
      <c r="D545" s="261">
        <f>D544/(COUNT(B540:C543)*2)</f>
        <v>1</v>
      </c>
    </row>
    <row r="547" spans="1:4" ht="22.5" x14ac:dyDescent="0.45">
      <c r="A547" s="138" t="s">
        <v>245</v>
      </c>
      <c r="B547" s="139"/>
      <c r="C547" s="139"/>
      <c r="D547" s="140">
        <f>AVERAGE(D41,D99,D153,D200,D261,D313,D353,D386,D439,D476,D498,D512,D532,D543)</f>
        <v>0.8214285714285714</v>
      </c>
    </row>
    <row r="548" spans="1:4" ht="22.5" x14ac:dyDescent="0.45">
      <c r="A548" s="262" t="s">
        <v>45</v>
      </c>
      <c r="B548" s="263"/>
      <c r="C548" s="264"/>
      <c r="D548" s="265">
        <f>SUM(D544,D533,D513,D502,D443,D390,D357,D45,D317,D265,D157,D480,D204,D102)</f>
        <v>120</v>
      </c>
    </row>
    <row r="549" spans="1:4" ht="22.5" x14ac:dyDescent="0.45">
      <c r="A549" s="262" t="s">
        <v>209</v>
      </c>
      <c r="B549" s="263"/>
      <c r="C549" s="264"/>
      <c r="D549" s="26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0.77922077922077926</v>
      </c>
    </row>
  </sheetData>
  <sheetProtection algorithmName="SHA-512" hashValue="XeiDpRUBpmEuCnCyTQfOqw4ULfpiD39NJ3YTH9yOciCMUJBLZlMELcPSlDshJ+MLoChA4ASDBuDLhp32wBIR0A==" saltValue="zlUVxH+hrHeg3VNJINpQD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95:B99 B110:B116 B121:B138 B540:B542 B149:B153 B165:B171 B143:B147 B196:B200 B212:B221 B226:B243 B176:B194 B257:B261 B273:B284 B248:B255 B309:B313 B325:B332 B289:B307 B365:B372 B377:B382 B337:B348 B350:B353 B410:B416 B421:B425 B430:B434 B384:B385 B398:B405 B451:B456 B436:B438 B488:B492 B461:B470 B496:B497 B509:B511 B472:B476">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532 B512 B498 B386 B439"/>
  </dataValidations>
  <pageMargins left="0.7" right="0.7" top="0.75" bottom="0.75" header="0.3" footer="0.3"/>
  <pageSetup paperSize="9" scale="28" orientation="portrait" r:id="rId1"/>
  <rowBreaks count="5" manualBreakCount="5">
    <brk id="85" max="6" man="1"/>
    <brk id="205" max="6" man="1"/>
    <brk id="267" max="6" man="1"/>
    <brk id="391"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Normal="90" zoomScaleSheetLayoutView="100" workbookViewId="0">
      <selection activeCell="F181" sqref="F181"/>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4"/>
      <c r="E1" s="344"/>
      <c r="F1" s="344"/>
      <c r="G1" s="344"/>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71" t="s">
        <v>50</v>
      </c>
      <c r="B6" s="371"/>
      <c r="C6" s="371"/>
      <c r="D6" s="371"/>
      <c r="E6" s="371"/>
      <c r="F6" s="371"/>
      <c r="G6" s="104"/>
    </row>
    <row r="7" spans="1:7" s="11" customFormat="1" ht="21.75" customHeight="1" x14ac:dyDescent="0.45">
      <c r="A7" s="372" t="str">
        <f>'A2 Exploitation'!A8:F8</f>
        <v>Bizerte</v>
      </c>
      <c r="B7" s="372"/>
      <c r="C7" s="372"/>
      <c r="D7" s="372"/>
      <c r="E7" s="372"/>
      <c r="F7" s="372"/>
      <c r="G7" s="104"/>
    </row>
    <row r="8" spans="1:7" s="11" customFormat="1" ht="24" x14ac:dyDescent="0.45">
      <c r="A8" s="242" t="s">
        <v>42</v>
      </c>
      <c r="B8" s="373" t="str">
        <f>'A2 Exploitation'!B9:F9</f>
        <v>M Souheil DRAOUI</v>
      </c>
      <c r="C8" s="373"/>
      <c r="D8" s="373"/>
      <c r="E8" s="373"/>
      <c r="F8" s="373"/>
      <c r="G8" s="104"/>
    </row>
    <row r="9" spans="1:7" s="11" customFormat="1" ht="24" x14ac:dyDescent="0.45">
      <c r="A9" s="243" t="s">
        <v>44</v>
      </c>
      <c r="B9" s="374" t="str">
        <f>'A2 Exploitation'!B10:F10</f>
        <v>Directeur magasin et chef rayons</v>
      </c>
      <c r="C9" s="374"/>
      <c r="D9" s="374"/>
      <c r="E9" s="374"/>
      <c r="F9" s="374"/>
      <c r="G9" s="104"/>
    </row>
    <row r="10" spans="1:7" s="11" customFormat="1" ht="24" x14ac:dyDescent="0.45">
      <c r="A10" s="242" t="s">
        <v>43</v>
      </c>
      <c r="B10" s="370">
        <f>'A2 Exploitation'!B11:F11</f>
        <v>43438</v>
      </c>
      <c r="C10" s="370"/>
      <c r="D10" s="370"/>
      <c r="E10" s="370"/>
      <c r="F10" s="370"/>
      <c r="G10" s="104"/>
    </row>
    <row r="11" spans="1:7" s="11" customFormat="1" ht="24" x14ac:dyDescent="0.45">
      <c r="A11" s="242" t="s">
        <v>294</v>
      </c>
      <c r="B11" s="369">
        <f>D199</f>
        <v>0.7432432432432432</v>
      </c>
      <c r="C11" s="369"/>
      <c r="D11" s="369"/>
      <c r="E11" s="369"/>
      <c r="F11" s="369"/>
      <c r="G11" s="104"/>
    </row>
    <row r="12" spans="1:7" s="11" customFormat="1" ht="22.5" x14ac:dyDescent="0.45">
      <c r="A12" s="10"/>
      <c r="D12" s="342"/>
      <c r="E12" s="342"/>
      <c r="F12" s="342"/>
      <c r="G12" s="342"/>
    </row>
    <row r="13" spans="1:7" s="11" customFormat="1" ht="11.25" customHeight="1" x14ac:dyDescent="0.3">
      <c r="A13" s="325" t="s">
        <v>30</v>
      </c>
      <c r="B13" s="326" t="s">
        <v>31</v>
      </c>
      <c r="C13" s="326"/>
      <c r="D13" s="326" t="s">
        <v>46</v>
      </c>
      <c r="E13" s="326" t="s">
        <v>190</v>
      </c>
      <c r="F13" s="326" t="s">
        <v>191</v>
      </c>
      <c r="G13" s="91"/>
    </row>
    <row r="14" spans="1:7" s="11" customFormat="1" ht="12.75" customHeight="1" x14ac:dyDescent="0.3">
      <c r="A14" s="325"/>
      <c r="B14" s="246" t="s">
        <v>34</v>
      </c>
      <c r="C14" s="246" t="s">
        <v>33</v>
      </c>
      <c r="D14" s="326"/>
      <c r="E14" s="326"/>
      <c r="F14" s="326"/>
      <c r="G14" s="106"/>
    </row>
    <row r="15" spans="1:7" x14ac:dyDescent="0.3">
      <c r="A15" s="14"/>
      <c r="B15" s="14"/>
      <c r="C15" s="14"/>
      <c r="D15" s="14"/>
    </row>
    <row r="16" spans="1:7" ht="19.5" x14ac:dyDescent="0.4">
      <c r="A16" s="358" t="s">
        <v>0</v>
      </c>
      <c r="B16" s="359"/>
      <c r="C16" s="359"/>
      <c r="D16" s="359"/>
      <c r="E16" s="359"/>
      <c r="F16" s="359"/>
      <c r="G16" s="105" t="s">
        <v>355</v>
      </c>
    </row>
    <row r="17" spans="1:7" ht="33" x14ac:dyDescent="0.3">
      <c r="A17" s="14" t="s">
        <v>269</v>
      </c>
      <c r="B17" s="73">
        <v>1</v>
      </c>
      <c r="C17" s="73"/>
      <c r="D17" s="74" t="s">
        <v>470</v>
      </c>
      <c r="E17" s="73"/>
      <c r="F17" s="73"/>
      <c r="G17" s="105" t="s">
        <v>356</v>
      </c>
    </row>
    <row r="18" spans="1:7" x14ac:dyDescent="0.3">
      <c r="A18" s="17" t="s">
        <v>80</v>
      </c>
      <c r="B18" s="73" t="s">
        <v>32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60" t="s">
        <v>36</v>
      </c>
      <c r="B22" s="356"/>
      <c r="C22" s="357"/>
      <c r="D22" s="289">
        <f>SUM(B17:C21)</f>
        <v>7</v>
      </c>
    </row>
    <row r="23" spans="1:7" x14ac:dyDescent="0.3">
      <c r="A23" s="351" t="s">
        <v>295</v>
      </c>
      <c r="B23" s="352"/>
      <c r="C23" s="353"/>
      <c r="D23" s="287">
        <f>D22/(COUNT(B17:C21)*2)</f>
        <v>0.875</v>
      </c>
    </row>
    <row r="24" spans="1:7" s="19" customFormat="1" x14ac:dyDescent="0.3">
      <c r="A24" s="23"/>
      <c r="B24" s="24"/>
      <c r="C24" s="24"/>
      <c r="D24" s="25"/>
      <c r="G24" s="105"/>
    </row>
    <row r="25" spans="1:7" ht="19.5" x14ac:dyDescent="0.4">
      <c r="A25" s="349" t="s">
        <v>4</v>
      </c>
      <c r="B25" s="350"/>
      <c r="C25" s="350"/>
      <c r="D25" s="350"/>
      <c r="E25" s="350"/>
      <c r="F25" s="350"/>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51" t="s">
        <v>36</v>
      </c>
      <c r="B33" s="352"/>
      <c r="C33" s="353"/>
      <c r="D33" s="288">
        <f>SUM(B26:C32)</f>
        <v>0</v>
      </c>
    </row>
    <row r="34" spans="1:7" x14ac:dyDescent="0.3">
      <c r="A34" s="351" t="s">
        <v>295</v>
      </c>
      <c r="B34" s="352"/>
      <c r="C34" s="353"/>
      <c r="D34" s="287" t="e">
        <f>D33/(COUNT(B26:C32)*2)</f>
        <v>#DIV/0!</v>
      </c>
    </row>
    <row r="35" spans="1:7" s="19" customFormat="1" x14ac:dyDescent="0.3">
      <c r="A35" s="23"/>
      <c r="B35" s="24"/>
      <c r="C35" s="24"/>
      <c r="D35" s="25"/>
      <c r="G35" s="105"/>
    </row>
    <row r="36" spans="1:7" s="19" customFormat="1" ht="19.5" x14ac:dyDescent="0.4">
      <c r="A36" s="349" t="s">
        <v>219</v>
      </c>
      <c r="B36" s="350"/>
      <c r="C36" s="350"/>
      <c r="D36" s="350"/>
      <c r="E36" s="350"/>
      <c r="F36" s="35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8">
        <f>SUM(B37:C41)</f>
        <v>0</v>
      </c>
      <c r="E42" s="12"/>
      <c r="F42" s="12"/>
      <c r="G42" s="105"/>
    </row>
    <row r="43" spans="1:7" s="19" customFormat="1" x14ac:dyDescent="0.3">
      <c r="A43" s="351" t="s">
        <v>295</v>
      </c>
      <c r="B43" s="352"/>
      <c r="C43" s="353"/>
      <c r="D43" s="287"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1</v>
      </c>
      <c r="C48" s="73"/>
      <c r="D48" s="74" t="s">
        <v>471</v>
      </c>
      <c r="E48" s="73"/>
      <c r="F48" s="73"/>
    </row>
    <row r="49" spans="1:7" x14ac:dyDescent="0.3">
      <c r="A49" s="14" t="s">
        <v>24</v>
      </c>
      <c r="B49" s="73">
        <v>2</v>
      </c>
      <c r="C49" s="73"/>
      <c r="D49" s="74"/>
      <c r="E49" s="73"/>
      <c r="F49" s="73"/>
    </row>
    <row r="50" spans="1:7" x14ac:dyDescent="0.3">
      <c r="A50" s="14" t="s">
        <v>84</v>
      </c>
      <c r="B50" s="73">
        <v>2</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8">
        <f>SUM(B46:C51)</f>
        <v>9</v>
      </c>
    </row>
    <row r="53" spans="1:7" x14ac:dyDescent="0.3">
      <c r="A53" s="351" t="s">
        <v>295</v>
      </c>
      <c r="B53" s="352"/>
      <c r="C53" s="353"/>
      <c r="D53" s="287">
        <f>D52/(COUNT(B46:C51)*2)</f>
        <v>0.9</v>
      </c>
    </row>
    <row r="54" spans="1:7" s="19" customFormat="1" x14ac:dyDescent="0.3">
      <c r="A54" s="23"/>
      <c r="B54" s="24"/>
      <c r="C54" s="24"/>
      <c r="D54" s="25"/>
      <c r="G54" s="105"/>
    </row>
    <row r="55" spans="1:7" ht="19.5" x14ac:dyDescent="0.4">
      <c r="A55" s="349" t="s">
        <v>8</v>
      </c>
      <c r="B55" s="350"/>
      <c r="C55" s="350"/>
      <c r="D55" s="350"/>
      <c r="E55" s="350"/>
      <c r="F55" s="350"/>
    </row>
    <row r="56" spans="1:7" ht="36" x14ac:dyDescent="0.35">
      <c r="A56" s="30" t="s">
        <v>176</v>
      </c>
      <c r="B56" s="73" t="s">
        <v>32</v>
      </c>
      <c r="C56" s="99" t="str">
        <f>IF(B56=0, -5, "0")</f>
        <v>0</v>
      </c>
      <c r="D56" s="77"/>
      <c r="E56" s="73"/>
      <c r="F56" s="73"/>
    </row>
    <row r="57" spans="1:7" ht="49.5" x14ac:dyDescent="0.3">
      <c r="A57" s="18" t="s">
        <v>168</v>
      </c>
      <c r="B57" s="73">
        <v>1</v>
      </c>
      <c r="C57" s="73"/>
      <c r="D57" s="74" t="s">
        <v>472</v>
      </c>
      <c r="E57" s="78"/>
      <c r="F57" s="73"/>
    </row>
    <row r="58" spans="1:7" ht="33" x14ac:dyDescent="0.3">
      <c r="A58" s="20" t="s">
        <v>244</v>
      </c>
      <c r="B58" s="73">
        <v>1</v>
      </c>
      <c r="C58" s="73"/>
      <c r="D58" s="74" t="s">
        <v>473</v>
      </c>
      <c r="E58" s="74"/>
      <c r="F58" s="73"/>
    </row>
    <row r="59" spans="1:7" x14ac:dyDescent="0.3">
      <c r="A59" s="20" t="s">
        <v>92</v>
      </c>
      <c r="B59" s="73">
        <v>2</v>
      </c>
      <c r="C59" s="73"/>
      <c r="D59" s="77"/>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ht="49.5" x14ac:dyDescent="0.3">
      <c r="A62" s="14" t="s">
        <v>293</v>
      </c>
      <c r="B62" s="73">
        <v>1</v>
      </c>
      <c r="C62" s="73"/>
      <c r="D62" s="74" t="s">
        <v>451</v>
      </c>
      <c r="E62" s="73"/>
      <c r="F62" s="73"/>
    </row>
    <row r="63" spans="1:7" x14ac:dyDescent="0.3">
      <c r="A63" s="351" t="s">
        <v>36</v>
      </c>
      <c r="B63" s="352"/>
      <c r="C63" s="353"/>
      <c r="D63" s="288">
        <f>SUM(B56:C62)</f>
        <v>9</v>
      </c>
    </row>
    <row r="64" spans="1:7" x14ac:dyDescent="0.3">
      <c r="A64" s="351" t="s">
        <v>295</v>
      </c>
      <c r="B64" s="352"/>
      <c r="C64" s="353"/>
      <c r="D64" s="287">
        <f>D63/(COUNT(B56:C62)*2)</f>
        <v>0.75</v>
      </c>
    </row>
    <row r="65" spans="1:7" s="19" customFormat="1" x14ac:dyDescent="0.3">
      <c r="A65" s="23"/>
      <c r="B65" s="24"/>
      <c r="C65" s="24"/>
      <c r="D65" s="25"/>
      <c r="G65" s="105"/>
    </row>
    <row r="66" spans="1:7" ht="19.5" x14ac:dyDescent="0.4">
      <c r="A66" s="349" t="s">
        <v>130</v>
      </c>
      <c r="B66" s="350"/>
      <c r="C66" s="350"/>
      <c r="D66" s="350"/>
      <c r="E66" s="350"/>
      <c r="F66" s="35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8">
        <f>SUM(B67:C83)</f>
        <v>0</v>
      </c>
    </row>
    <row r="85" spans="1:7" x14ac:dyDescent="0.3">
      <c r="A85" s="351" t="s">
        <v>295</v>
      </c>
      <c r="B85" s="352"/>
      <c r="C85" s="353"/>
      <c r="D85" s="287" t="e">
        <f>D84/(COUNT(B67:C83)*2)</f>
        <v>#DIV/0!</v>
      </c>
    </row>
    <row r="86" spans="1:7" s="19" customFormat="1" x14ac:dyDescent="0.3">
      <c r="A86" s="23"/>
      <c r="B86" s="24"/>
      <c r="C86" s="24"/>
      <c r="D86" s="25"/>
      <c r="G86" s="105"/>
    </row>
    <row r="87" spans="1:7" ht="19.5" x14ac:dyDescent="0.4">
      <c r="A87" s="349" t="s">
        <v>211</v>
      </c>
      <c r="B87" s="350"/>
      <c r="C87" s="350"/>
      <c r="D87" s="350"/>
      <c r="E87" s="350"/>
      <c r="F87" s="35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8">
        <f>SUM(B88:C101)</f>
        <v>0</v>
      </c>
    </row>
    <row r="103" spans="1:7" x14ac:dyDescent="0.3">
      <c r="A103" s="351" t="s">
        <v>295</v>
      </c>
      <c r="B103" s="352"/>
      <c r="C103" s="353"/>
      <c r="D103" s="287"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9" t="s">
        <v>212</v>
      </c>
      <c r="B106" s="350"/>
      <c r="C106" s="350"/>
      <c r="D106" s="350"/>
      <c r="E106" s="350"/>
      <c r="F106" s="35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8">
        <f>SUM(B107:C117)</f>
        <v>0</v>
      </c>
      <c r="E118" s="12"/>
      <c r="F118" s="12"/>
      <c r="G118" s="105"/>
    </row>
    <row r="119" spans="1:7" s="19" customFormat="1" x14ac:dyDescent="0.3">
      <c r="A119" s="351" t="s">
        <v>295</v>
      </c>
      <c r="B119" s="352"/>
      <c r="C119" s="353"/>
      <c r="D119" s="287" t="e">
        <f>D118/(COUNT(B107:C117)*2)</f>
        <v>#DIV/0!</v>
      </c>
      <c r="E119" s="12"/>
      <c r="F119" s="12"/>
      <c r="G119" s="105"/>
    </row>
    <row r="120" spans="1:7" s="19" customFormat="1" x14ac:dyDescent="0.3">
      <c r="A120" s="23"/>
      <c r="B120" s="24"/>
      <c r="C120" s="24"/>
      <c r="D120" s="25"/>
      <c r="G120" s="105"/>
    </row>
    <row r="121" spans="1:7" ht="19.5" x14ac:dyDescent="0.4">
      <c r="A121" s="349" t="s">
        <v>185</v>
      </c>
      <c r="B121" s="350"/>
      <c r="C121" s="350"/>
      <c r="D121" s="350"/>
      <c r="E121" s="350"/>
      <c r="F121" s="35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8">
        <f>SUM(B122:C132)</f>
        <v>0</v>
      </c>
    </row>
    <row r="134" spans="1:7" x14ac:dyDescent="0.3">
      <c r="A134" s="351" t="s">
        <v>295</v>
      </c>
      <c r="B134" s="352"/>
      <c r="C134" s="353"/>
      <c r="D134" s="290" t="e">
        <f>D133/(COUNT(B122:C132)*2)</f>
        <v>#DIV/0!</v>
      </c>
    </row>
    <row r="135" spans="1:7" s="19" customFormat="1" x14ac:dyDescent="0.3">
      <c r="A135" s="23"/>
      <c r="B135" s="24"/>
      <c r="C135" s="24"/>
      <c r="D135" s="28"/>
      <c r="G135" s="105"/>
    </row>
    <row r="136" spans="1:7" ht="19.5" x14ac:dyDescent="0.4">
      <c r="A136" s="349" t="s">
        <v>71</v>
      </c>
      <c r="B136" s="350"/>
      <c r="C136" s="350"/>
      <c r="D136" s="350"/>
      <c r="E136" s="350"/>
      <c r="F136" s="35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8">
        <f>SUM(B137:C148)</f>
        <v>0</v>
      </c>
    </row>
    <row r="150" spans="1:7" x14ac:dyDescent="0.3">
      <c r="A150" s="351" t="s">
        <v>295</v>
      </c>
      <c r="B150" s="352"/>
      <c r="C150" s="353"/>
      <c r="D150" s="287" t="e">
        <f>D149/(COUNT(B137:C148)*2)</f>
        <v>#DIV/0!</v>
      </c>
    </row>
    <row r="151" spans="1:7" s="19" customFormat="1" x14ac:dyDescent="0.3">
      <c r="A151" s="23"/>
      <c r="B151" s="24"/>
      <c r="C151" s="24"/>
      <c r="D151" s="25"/>
      <c r="G151" s="105"/>
    </row>
    <row r="152" spans="1:7" ht="19.5" x14ac:dyDescent="0.4">
      <c r="A152" s="349" t="s">
        <v>217</v>
      </c>
      <c r="B152" s="350"/>
      <c r="C152" s="350"/>
      <c r="D152" s="350"/>
      <c r="E152" s="350"/>
      <c r="F152" s="350"/>
    </row>
    <row r="153" spans="1:7" x14ac:dyDescent="0.3">
      <c r="A153" s="37" t="s">
        <v>279</v>
      </c>
      <c r="B153" s="73">
        <v>2</v>
      </c>
      <c r="C153" s="73"/>
      <c r="D153" s="74"/>
      <c r="E153" s="73"/>
      <c r="F153" s="73"/>
    </row>
    <row r="154" spans="1:7" x14ac:dyDescent="0.3">
      <c r="A154" s="14" t="s">
        <v>149</v>
      </c>
      <c r="B154" s="73">
        <v>2</v>
      </c>
      <c r="C154" s="73"/>
      <c r="D154" s="74"/>
      <c r="E154" s="73"/>
      <c r="F154" s="73"/>
    </row>
    <row r="155" spans="1:7" ht="33.75" x14ac:dyDescent="0.35">
      <c r="A155" s="29" t="s">
        <v>306</v>
      </c>
      <c r="B155" s="73">
        <v>0</v>
      </c>
      <c r="C155" s="99">
        <f>IF(B155=0, -5, "0")</f>
        <v>-5</v>
      </c>
      <c r="D155" s="74" t="s">
        <v>474</v>
      </c>
      <c r="E155" s="74" t="s">
        <v>452</v>
      </c>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1</v>
      </c>
      <c r="C159" s="73"/>
      <c r="D159" s="74" t="s">
        <v>436</v>
      </c>
      <c r="E159" s="73"/>
      <c r="F159" s="73"/>
    </row>
    <row r="160" spans="1:7" x14ac:dyDescent="0.3">
      <c r="A160" s="58" t="s">
        <v>164</v>
      </c>
      <c r="B160" s="73">
        <v>2</v>
      </c>
      <c r="C160" s="73"/>
      <c r="D160" s="97"/>
      <c r="E160" s="73"/>
      <c r="F160" s="73"/>
    </row>
    <row r="161" spans="1:7" x14ac:dyDescent="0.3">
      <c r="A161" s="351" t="s">
        <v>36</v>
      </c>
      <c r="B161" s="356"/>
      <c r="C161" s="357"/>
      <c r="D161" s="289">
        <f>SUM(B153:C160)</f>
        <v>8</v>
      </c>
    </row>
    <row r="162" spans="1:7" x14ac:dyDescent="0.3">
      <c r="A162" s="351" t="s">
        <v>295</v>
      </c>
      <c r="B162" s="352"/>
      <c r="C162" s="353"/>
      <c r="D162" s="287">
        <f>D161/(COUNT(B153:C160)*2)</f>
        <v>0.44444444444444442</v>
      </c>
    </row>
    <row r="163" spans="1:7" s="19" customFormat="1" x14ac:dyDescent="0.3">
      <c r="A163" s="23"/>
      <c r="B163" s="24"/>
      <c r="C163" s="26"/>
      <c r="D163" s="27"/>
      <c r="G163" s="105"/>
    </row>
    <row r="164" spans="1:7" ht="19.5" x14ac:dyDescent="0.4">
      <c r="A164" s="349" t="s">
        <v>77</v>
      </c>
      <c r="B164" s="350"/>
      <c r="C164" s="350"/>
      <c r="D164" s="350"/>
      <c r="E164" s="350"/>
      <c r="F164" s="350"/>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ht="49.5" x14ac:dyDescent="0.3">
      <c r="A167" s="31" t="s">
        <v>215</v>
      </c>
      <c r="B167" s="73">
        <v>1</v>
      </c>
      <c r="C167" s="73"/>
      <c r="D167" s="74" t="s">
        <v>475</v>
      </c>
      <c r="E167" s="73"/>
      <c r="F167" s="73"/>
    </row>
    <row r="168" spans="1:7" x14ac:dyDescent="0.3">
      <c r="A168" s="14" t="s">
        <v>86</v>
      </c>
      <c r="B168" s="73" t="s">
        <v>32</v>
      </c>
      <c r="C168" s="73"/>
      <c r="D168" s="73"/>
      <c r="E168" s="74"/>
      <c r="F168" s="73"/>
    </row>
    <row r="169" spans="1:7" x14ac:dyDescent="0.3">
      <c r="A169" s="351" t="s">
        <v>36</v>
      </c>
      <c r="B169" s="352"/>
      <c r="C169" s="353"/>
      <c r="D169" s="288">
        <f>SUM(B165:C168)</f>
        <v>1</v>
      </c>
    </row>
    <row r="170" spans="1:7" x14ac:dyDescent="0.3">
      <c r="A170" s="351" t="s">
        <v>295</v>
      </c>
      <c r="B170" s="352"/>
      <c r="C170" s="353"/>
      <c r="D170" s="287">
        <f>D169/(COUNT(B165:C168)*2)</f>
        <v>0.5</v>
      </c>
    </row>
    <row r="171" spans="1:7" s="19" customFormat="1" x14ac:dyDescent="0.3">
      <c r="A171" s="23"/>
      <c r="B171" s="24"/>
      <c r="C171" s="24"/>
      <c r="D171" s="25"/>
      <c r="G171" s="105"/>
    </row>
    <row r="172" spans="1:7" ht="19.5" x14ac:dyDescent="0.4">
      <c r="A172" s="354" t="s">
        <v>17</v>
      </c>
      <c r="B172" s="355"/>
      <c r="C172" s="355"/>
      <c r="D172" s="355"/>
      <c r="E172" s="355"/>
      <c r="F172" s="355"/>
    </row>
    <row r="173" spans="1:7" x14ac:dyDescent="0.3">
      <c r="A173" s="17" t="s">
        <v>180</v>
      </c>
      <c r="B173" s="73">
        <v>2</v>
      </c>
      <c r="C173" s="73"/>
      <c r="D173" s="98"/>
      <c r="E173" s="73"/>
      <c r="F173" s="73"/>
    </row>
    <row r="174" spans="1:7" ht="33" x14ac:dyDescent="0.3">
      <c r="A174" s="14" t="s">
        <v>87</v>
      </c>
      <c r="B174" s="73">
        <v>1</v>
      </c>
      <c r="C174" s="73"/>
      <c r="D174" s="74" t="s">
        <v>453</v>
      </c>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8">
        <f>SUM(B173:C176)</f>
        <v>7</v>
      </c>
    </row>
    <row r="178" spans="1:7" x14ac:dyDescent="0.3">
      <c r="A178" s="351" t="s">
        <v>295</v>
      </c>
      <c r="B178" s="352"/>
      <c r="C178" s="353"/>
      <c r="D178" s="287">
        <f>D177/(COUNT(B173:C176)*2)</f>
        <v>0.875</v>
      </c>
    </row>
    <row r="179" spans="1:7" s="19" customFormat="1" x14ac:dyDescent="0.3">
      <c r="A179" s="23"/>
      <c r="B179" s="24"/>
      <c r="C179" s="24"/>
      <c r="D179" s="25"/>
      <c r="G179" s="105"/>
    </row>
    <row r="180" spans="1:7" ht="19.5" x14ac:dyDescent="0.4">
      <c r="A180" s="349" t="s">
        <v>78</v>
      </c>
      <c r="B180" s="350"/>
      <c r="C180" s="350"/>
      <c r="D180" s="350"/>
      <c r="E180" s="350"/>
      <c r="F180" s="350"/>
    </row>
    <row r="181" spans="1:7" ht="49.5" x14ac:dyDescent="0.3">
      <c r="A181" s="31" t="s">
        <v>315</v>
      </c>
      <c r="B181" s="73">
        <v>0</v>
      </c>
      <c r="C181" s="73"/>
      <c r="D181" s="102" t="s">
        <v>429</v>
      </c>
      <c r="E181" s="74" t="s">
        <v>476</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8">
        <f>SUM(B181:C185)</f>
        <v>8</v>
      </c>
    </row>
    <row r="187" spans="1:7" x14ac:dyDescent="0.3">
      <c r="A187" s="351" t="s">
        <v>295</v>
      </c>
      <c r="B187" s="352"/>
      <c r="C187" s="353"/>
      <c r="D187" s="287">
        <f>D186/(COUNT(B181:C185)*2)</f>
        <v>0.8</v>
      </c>
    </row>
    <row r="188" spans="1:7" s="19" customFormat="1" x14ac:dyDescent="0.3">
      <c r="A188" s="23"/>
      <c r="B188" s="24"/>
      <c r="C188" s="24"/>
      <c r="D188" s="25"/>
      <c r="G188" s="105"/>
    </row>
    <row r="189" spans="1:7" ht="19.5" x14ac:dyDescent="0.4">
      <c r="A189" s="349" t="s">
        <v>216</v>
      </c>
      <c r="B189" s="350"/>
      <c r="C189" s="350"/>
      <c r="D189" s="350"/>
      <c r="E189" s="350"/>
      <c r="F189" s="350"/>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v>2</v>
      </c>
      <c r="C193" s="73"/>
      <c r="D193" s="73"/>
      <c r="E193" s="73"/>
      <c r="F193" s="73"/>
    </row>
    <row r="194" spans="1:6" x14ac:dyDescent="0.3">
      <c r="A194" s="351" t="s">
        <v>36</v>
      </c>
      <c r="B194" s="352"/>
      <c r="C194" s="353"/>
      <c r="D194" s="258">
        <f>SUM(B190:C193)</f>
        <v>6</v>
      </c>
    </row>
    <row r="195" spans="1:6" x14ac:dyDescent="0.3">
      <c r="A195" s="351" t="s">
        <v>295</v>
      </c>
      <c r="B195" s="352"/>
      <c r="C195" s="353"/>
      <c r="D195" s="287">
        <f>D194/(COUNT(B190:C193)*2)</f>
        <v>1</v>
      </c>
    </row>
    <row r="197" spans="1:6" ht="18" x14ac:dyDescent="0.35">
      <c r="A197" s="47" t="s">
        <v>454</v>
      </c>
      <c r="B197" s="46"/>
      <c r="C197" s="46"/>
      <c r="D197" s="238">
        <f>E197/F197</f>
        <v>0.4</v>
      </c>
      <c r="E197" s="315">
        <f>COUNTIF('A1 Technique'!F17:F193,"ok")</f>
        <v>4</v>
      </c>
      <c r="F197" s="315">
        <f>COUNTA('A1 Technique'!F17:F193)</f>
        <v>10</v>
      </c>
    </row>
    <row r="198" spans="1:6" ht="22.5" x14ac:dyDescent="0.3">
      <c r="A198" s="262" t="s">
        <v>45</v>
      </c>
      <c r="B198" s="283"/>
      <c r="C198" s="284"/>
      <c r="D198" s="285">
        <f>SUM(D194,D186,D177,D169,D161,D63,D52,D33,D22,D118,D149,D133,D102,D84,D42)</f>
        <v>55</v>
      </c>
    </row>
    <row r="199" spans="1:6" ht="22.5" x14ac:dyDescent="0.3">
      <c r="A199" s="262" t="s">
        <v>323</v>
      </c>
      <c r="B199" s="283"/>
      <c r="C199" s="284"/>
      <c r="D199" s="286">
        <f>D198/(COUNT(B190:C193,B181:C185,B173:C176,B165:C168,B153:C160,B56:C62,B46:C51,B26:C32,B17:C21,B107:C117,B137:C148,B122:C132,B88:C101,B67:C83,B37:C41)*2)</f>
        <v>0.7432432432432432</v>
      </c>
    </row>
  </sheetData>
  <sheetProtection algorithmName="SHA-512" hashValue="J4ZwomV00XV+KYhynTV71Kh+XRdf3sL2CZJGbrzMuf7UQYDoo1fyDOJuQ4MvesPTd+67AlqgMvSqSaxUFtw26Q==" saltValue="5dNufdtLJKFLZIGO6tlVt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4"/>
      <c r="E1" s="344"/>
      <c r="F1" s="344"/>
      <c r="G1" s="344"/>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5" t="s">
        <v>179</v>
      </c>
      <c r="B7" s="345"/>
      <c r="C7" s="345"/>
      <c r="D7" s="345"/>
      <c r="E7" s="345"/>
      <c r="F7" s="345"/>
      <c r="G7" s="104"/>
    </row>
    <row r="8" spans="1:7" ht="29.25" x14ac:dyDescent="0.45">
      <c r="A8" s="346" t="str">
        <f>'Page de garde'!D18</f>
        <v>Bizerte</v>
      </c>
      <c r="B8" s="346"/>
      <c r="C8" s="346"/>
      <c r="D8" s="346"/>
      <c r="E8" s="346"/>
      <c r="F8" s="346"/>
      <c r="G8" s="104"/>
    </row>
    <row r="9" spans="1:7" ht="24" x14ac:dyDescent="0.45">
      <c r="A9" s="242" t="s">
        <v>42</v>
      </c>
      <c r="B9" s="377"/>
      <c r="C9" s="377"/>
      <c r="D9" s="377"/>
      <c r="E9" s="377"/>
      <c r="F9" s="377"/>
      <c r="G9" s="104"/>
    </row>
    <row r="10" spans="1:7" ht="24" x14ac:dyDescent="0.45">
      <c r="A10" s="243" t="s">
        <v>44</v>
      </c>
      <c r="B10" s="378"/>
      <c r="C10" s="378"/>
      <c r="D10" s="378"/>
      <c r="E10" s="378"/>
      <c r="F10" s="378"/>
      <c r="G10" s="104"/>
    </row>
    <row r="11" spans="1:7" ht="24" x14ac:dyDescent="0.45">
      <c r="A11" s="242" t="s">
        <v>43</v>
      </c>
      <c r="B11" s="376"/>
      <c r="C11" s="376"/>
      <c r="D11" s="376"/>
      <c r="E11" s="376"/>
      <c r="F11" s="376"/>
      <c r="G11" s="104"/>
    </row>
    <row r="12" spans="1:7" ht="24" x14ac:dyDescent="0.45">
      <c r="A12" s="242" t="s">
        <v>239</v>
      </c>
      <c r="B12" s="375">
        <f>D549</f>
        <v>0</v>
      </c>
      <c r="C12" s="375"/>
      <c r="D12" s="375"/>
      <c r="E12" s="375"/>
      <c r="F12" s="375"/>
      <c r="G12" s="104"/>
    </row>
    <row r="13" spans="1:7" ht="22.5" x14ac:dyDescent="0.45">
      <c r="D13" s="342"/>
      <c r="E13" s="342"/>
      <c r="F13" s="342"/>
      <c r="G13" s="342"/>
    </row>
    <row r="14" spans="1:7" ht="16.5" customHeight="1" x14ac:dyDescent="0.3">
      <c r="A14" s="11"/>
    </row>
    <row r="15" spans="1:7" ht="16.5" customHeight="1" x14ac:dyDescent="0.35">
      <c r="A15" s="281" t="s">
        <v>0</v>
      </c>
      <c r="B15" s="281"/>
      <c r="C15" s="281"/>
      <c r="D15" s="281"/>
      <c r="E15" s="281"/>
      <c r="F15" s="282"/>
    </row>
    <row r="16" spans="1:7" ht="16.5" customHeight="1" x14ac:dyDescent="0.35">
      <c r="A16" s="144">
        <f>B11</f>
        <v>0</v>
      </c>
      <c r="B16" s="143"/>
      <c r="C16" s="143"/>
      <c r="D16" s="143"/>
      <c r="E16" s="143"/>
      <c r="F16" s="156"/>
    </row>
    <row r="17" spans="1:8" ht="16.5" customHeight="1" x14ac:dyDescent="0.3">
      <c r="A17" s="325" t="s">
        <v>30</v>
      </c>
      <c r="B17" s="326" t="s">
        <v>31</v>
      </c>
      <c r="C17" s="326"/>
      <c r="D17" s="326" t="s">
        <v>46</v>
      </c>
      <c r="E17" s="327" t="s">
        <v>310</v>
      </c>
      <c r="F17" s="327" t="s">
        <v>357</v>
      </c>
    </row>
    <row r="18" spans="1:8" ht="16.5" customHeight="1" x14ac:dyDescent="0.3">
      <c r="A18" s="325"/>
      <c r="B18" s="246" t="s">
        <v>34</v>
      </c>
      <c r="C18" s="246" t="s">
        <v>33</v>
      </c>
      <c r="D18" s="326"/>
      <c r="E18" s="327"/>
      <c r="F18" s="327"/>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7" t="s">
        <v>36</v>
      </c>
      <c r="B25" s="247"/>
      <c r="C25" s="247"/>
      <c r="D25" s="247">
        <f>SUM(B21:C24)</f>
        <v>0</v>
      </c>
    </row>
    <row r="26" spans="1:8" x14ac:dyDescent="0.3">
      <c r="A26" s="247" t="s">
        <v>35</v>
      </c>
      <c r="B26" s="248"/>
      <c r="C26" s="249"/>
      <c r="D26" s="250">
        <f>D25/(COUNT(B21:C24)*2)</f>
        <v>0</v>
      </c>
    </row>
    <row r="27" spans="1:8" x14ac:dyDescent="0.3">
      <c r="A27" s="1"/>
      <c r="B27" s="103"/>
      <c r="C27" s="111"/>
      <c r="D27" s="103"/>
    </row>
    <row r="28" spans="1:8" ht="18" x14ac:dyDescent="0.3">
      <c r="A28" s="300" t="s">
        <v>18</v>
      </c>
      <c r="B28" s="301"/>
      <c r="C28" s="301"/>
      <c r="D28" s="301"/>
      <c r="E28" s="301"/>
      <c r="F28" s="30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5" t="s">
        <v>378</v>
      </c>
      <c r="B38" s="336"/>
      <c r="C38" s="336"/>
      <c r="D38" s="336"/>
      <c r="E38" s="336"/>
      <c r="F38" s="337"/>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1" t="s">
        <v>36</v>
      </c>
      <c r="B42" s="251"/>
      <c r="C42" s="251"/>
      <c r="D42" s="251">
        <f>SUM(B29:C37,B39:C41)</f>
        <v>0</v>
      </c>
    </row>
    <row r="43" spans="1:7" x14ac:dyDescent="0.3">
      <c r="A43" s="247" t="s">
        <v>35</v>
      </c>
      <c r="B43" s="248"/>
      <c r="C43" s="249"/>
      <c r="D43" s="250">
        <f>D42/(COUNT(B29:C37,B39:C41)*2)</f>
        <v>0</v>
      </c>
    </row>
    <row r="44" spans="1:7" x14ac:dyDescent="0.3">
      <c r="A44" s="303"/>
      <c r="B44" s="304"/>
      <c r="C44" s="304"/>
      <c r="D44" s="304"/>
    </row>
    <row r="45" spans="1:7" ht="18" x14ac:dyDescent="0.35">
      <c r="A45" s="267" t="s">
        <v>38</v>
      </c>
      <c r="B45" s="277"/>
      <c r="C45" s="278"/>
      <c r="D45" s="270">
        <f>SUM(D42,D25)</f>
        <v>0</v>
      </c>
    </row>
    <row r="46" spans="1:7" ht="18" x14ac:dyDescent="0.35">
      <c r="A46" s="267" t="s">
        <v>198</v>
      </c>
      <c r="B46" s="277"/>
      <c r="C46" s="278"/>
      <c r="D46" s="271">
        <f>D45/(COUNT(B29:C37,B21:C24,B39:C41)*2)</f>
        <v>0</v>
      </c>
    </row>
    <row r="47" spans="1:7" x14ac:dyDescent="0.3">
      <c r="A47" s="295"/>
      <c r="B47" s="296"/>
      <c r="C47" s="297"/>
      <c r="D47" s="296"/>
      <c r="E47" s="298"/>
      <c r="F47" s="299"/>
    </row>
    <row r="48" spans="1:7" ht="18" x14ac:dyDescent="0.35">
      <c r="A48" s="279" t="s">
        <v>124</v>
      </c>
      <c r="B48" s="279"/>
      <c r="C48" s="279"/>
      <c r="D48" s="279"/>
      <c r="E48" s="279"/>
      <c r="F48" s="280"/>
    </row>
    <row r="49" spans="1:7" x14ac:dyDescent="0.3">
      <c r="A49" s="118">
        <f>B11</f>
        <v>0</v>
      </c>
      <c r="B49" s="103"/>
      <c r="C49" s="111"/>
      <c r="D49" s="103"/>
    </row>
    <row r="50" spans="1:7" x14ac:dyDescent="0.3">
      <c r="A50" s="325" t="s">
        <v>30</v>
      </c>
      <c r="B50" s="326" t="s">
        <v>31</v>
      </c>
      <c r="C50" s="326"/>
      <c r="D50" s="326" t="s">
        <v>46</v>
      </c>
      <c r="E50" s="327" t="s">
        <v>310</v>
      </c>
      <c r="F50" s="327" t="s">
        <v>359</v>
      </c>
      <c r="G50" s="106"/>
    </row>
    <row r="51" spans="1:7" x14ac:dyDescent="0.3">
      <c r="A51" s="325"/>
      <c r="B51" s="246" t="s">
        <v>34</v>
      </c>
      <c r="C51" s="246" t="s">
        <v>33</v>
      </c>
      <c r="D51" s="326"/>
      <c r="E51" s="327"/>
      <c r="F51" s="327"/>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7" t="s">
        <v>36</v>
      </c>
      <c r="B61" s="247"/>
      <c r="C61" s="247"/>
      <c r="D61" s="247">
        <f>SUM(B53:C60)</f>
        <v>0</v>
      </c>
    </row>
    <row r="62" spans="1:7" x14ac:dyDescent="0.3">
      <c r="A62" s="247" t="s">
        <v>35</v>
      </c>
      <c r="B62" s="248"/>
      <c r="C62" s="249"/>
      <c r="D62" s="250">
        <f>D61/(COUNT(B53:C60)*2)</f>
        <v>0</v>
      </c>
    </row>
    <row r="63" spans="1:7" x14ac:dyDescent="0.3">
      <c r="A63" s="117"/>
      <c r="B63" s="103"/>
      <c r="C63" s="111"/>
      <c r="D63" s="103"/>
    </row>
    <row r="64" spans="1:7" ht="18" x14ac:dyDescent="0.3">
      <c r="A64" s="307" t="s">
        <v>60</v>
      </c>
      <c r="B64" s="308"/>
      <c r="C64" s="308"/>
      <c r="D64" s="308"/>
      <c r="E64" s="308"/>
      <c r="F64" s="309"/>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7" t="s">
        <v>36</v>
      </c>
      <c r="B84" s="247"/>
      <c r="C84" s="247"/>
      <c r="D84" s="251">
        <f>SUM(B65:C83)</f>
        <v>0</v>
      </c>
    </row>
    <row r="85" spans="1:7" x14ac:dyDescent="0.3">
      <c r="A85" s="247" t="s">
        <v>35</v>
      </c>
      <c r="B85" s="248"/>
      <c r="C85" s="249"/>
      <c r="D85" s="250">
        <f>D84/(COUNT(B65:C83)*2)</f>
        <v>0</v>
      </c>
    </row>
    <row r="86" spans="1:7" x14ac:dyDescent="0.3">
      <c r="A86" s="117"/>
      <c r="B86" s="103"/>
      <c r="C86" s="111"/>
      <c r="D86" s="103"/>
    </row>
    <row r="87" spans="1:7" ht="18" x14ac:dyDescent="0.3">
      <c r="A87" s="307" t="s">
        <v>25</v>
      </c>
      <c r="B87" s="308"/>
      <c r="C87" s="308"/>
      <c r="D87" s="308"/>
      <c r="E87" s="308"/>
      <c r="F87" s="309"/>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5" t="s">
        <v>378</v>
      </c>
      <c r="B94" s="336"/>
      <c r="C94" s="336"/>
      <c r="D94" s="336"/>
      <c r="E94" s="336"/>
      <c r="F94" s="337"/>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7" t="s">
        <v>36</v>
      </c>
      <c r="B100" s="247"/>
      <c r="C100" s="247"/>
      <c r="D100" s="247">
        <f>SUM(B88:C93,B95:C99)</f>
        <v>0</v>
      </c>
    </row>
    <row r="101" spans="1:7" x14ac:dyDescent="0.3">
      <c r="A101" s="247" t="s">
        <v>35</v>
      </c>
      <c r="B101" s="248"/>
      <c r="C101" s="249"/>
      <c r="D101" s="250">
        <f>D100/(COUNT(B88:C93,B95:C99)*2)</f>
        <v>0</v>
      </c>
    </row>
    <row r="102" spans="1:7" ht="18" x14ac:dyDescent="0.35">
      <c r="A102" s="267" t="s">
        <v>61</v>
      </c>
      <c r="B102" s="268"/>
      <c r="C102" s="269"/>
      <c r="D102" s="270">
        <f>SUM(D84,D100,D61)</f>
        <v>0</v>
      </c>
    </row>
    <row r="103" spans="1:7" ht="18" x14ac:dyDescent="0.35">
      <c r="A103" s="267" t="s">
        <v>199</v>
      </c>
      <c r="B103" s="268"/>
      <c r="C103" s="269"/>
      <c r="D103" s="271">
        <f>D102/(COUNT(B88:C93,B53:C60,B65:C83,B95:C99)*2)</f>
        <v>0</v>
      </c>
    </row>
    <row r="104" spans="1:7" x14ac:dyDescent="0.3">
      <c r="A104" s="1"/>
      <c r="B104" s="103"/>
      <c r="C104" s="111"/>
      <c r="D104" s="103"/>
    </row>
    <row r="105" spans="1:7" ht="18" x14ac:dyDescent="0.35">
      <c r="A105" s="279" t="s">
        <v>116</v>
      </c>
      <c r="B105" s="279"/>
      <c r="C105" s="279"/>
      <c r="D105" s="279"/>
      <c r="E105" s="279"/>
      <c r="F105" s="280"/>
    </row>
    <row r="106" spans="1:7" x14ac:dyDescent="0.3">
      <c r="A106" s="118">
        <f>B11</f>
        <v>0</v>
      </c>
      <c r="B106" s="103"/>
      <c r="C106" s="111"/>
      <c r="D106" s="103"/>
    </row>
    <row r="107" spans="1:7" x14ac:dyDescent="0.3">
      <c r="A107" s="325" t="s">
        <v>30</v>
      </c>
      <c r="B107" s="326" t="s">
        <v>31</v>
      </c>
      <c r="C107" s="326"/>
      <c r="D107" s="326" t="s">
        <v>46</v>
      </c>
      <c r="E107" s="327" t="s">
        <v>310</v>
      </c>
      <c r="F107" s="327" t="s">
        <v>359</v>
      </c>
    </row>
    <row r="108" spans="1:7" x14ac:dyDescent="0.3">
      <c r="A108" s="325"/>
      <c r="B108" s="246" t="s">
        <v>34</v>
      </c>
      <c r="C108" s="246" t="s">
        <v>33</v>
      </c>
      <c r="D108" s="326"/>
      <c r="E108" s="327"/>
      <c r="F108" s="327"/>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7" t="s">
        <v>36</v>
      </c>
      <c r="B117" s="247"/>
      <c r="C117" s="247"/>
      <c r="D117" s="247">
        <f>SUM(B110:C116)</f>
        <v>0</v>
      </c>
    </row>
    <row r="118" spans="1:6" x14ac:dyDescent="0.3">
      <c r="A118" s="247" t="s">
        <v>35</v>
      </c>
      <c r="B118" s="248"/>
      <c r="C118" s="249"/>
      <c r="D118" s="250">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7" t="s">
        <v>36</v>
      </c>
      <c r="B139" s="247"/>
      <c r="C139" s="247"/>
      <c r="D139" s="251">
        <f>SUM(B121:C138)</f>
        <v>0</v>
      </c>
    </row>
    <row r="140" spans="1:7" x14ac:dyDescent="0.3">
      <c r="A140" s="247" t="s">
        <v>35</v>
      </c>
      <c r="B140" s="248"/>
      <c r="C140" s="249"/>
      <c r="D140" s="250">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8" t="s">
        <v>378</v>
      </c>
      <c r="B148" s="339"/>
      <c r="C148" s="339"/>
      <c r="D148" s="340"/>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7" t="s">
        <v>36</v>
      </c>
      <c r="B154" s="247"/>
      <c r="C154" s="247"/>
      <c r="D154" s="247">
        <f>SUM(B143:C147,B149:C153)</f>
        <v>0</v>
      </c>
    </row>
    <row r="155" spans="1:7" x14ac:dyDescent="0.3">
      <c r="A155" s="247" t="s">
        <v>35</v>
      </c>
      <c r="B155" s="248"/>
      <c r="C155" s="249"/>
      <c r="D155" s="250">
        <f>D154/(COUNT(B143:C147,B149:C153)*2)</f>
        <v>0</v>
      </c>
    </row>
    <row r="156" spans="1:7" x14ac:dyDescent="0.3">
      <c r="A156" s="117"/>
      <c r="B156" s="103"/>
      <c r="C156" s="111"/>
      <c r="D156" s="103"/>
    </row>
    <row r="157" spans="1:7" ht="18" x14ac:dyDescent="0.35">
      <c r="A157" s="267" t="s">
        <v>125</v>
      </c>
      <c r="B157" s="268"/>
      <c r="C157" s="269"/>
      <c r="D157" s="270">
        <f>SUM(D154,D117,D139)</f>
        <v>0</v>
      </c>
    </row>
    <row r="158" spans="1:7" ht="18" x14ac:dyDescent="0.35">
      <c r="A158" s="267" t="s">
        <v>200</v>
      </c>
      <c r="B158" s="268"/>
      <c r="C158" s="269"/>
      <c r="D158" s="271">
        <f>D157/(COUNT(B143:C147,B110:C116,B121:C138,B149:C153)*2)</f>
        <v>0</v>
      </c>
    </row>
    <row r="159" spans="1:7" x14ac:dyDescent="0.3">
      <c r="A159" s="117"/>
      <c r="B159" s="103"/>
      <c r="C159" s="111"/>
      <c r="D159" s="103"/>
    </row>
    <row r="160" spans="1:7" ht="18" x14ac:dyDescent="0.35">
      <c r="A160" s="279" t="s">
        <v>117</v>
      </c>
      <c r="B160" s="279"/>
      <c r="C160" s="279"/>
      <c r="D160" s="279"/>
      <c r="E160" s="279"/>
      <c r="F160" s="280"/>
    </row>
    <row r="161" spans="1:7" x14ac:dyDescent="0.3">
      <c r="A161" s="118">
        <f>B11</f>
        <v>0</v>
      </c>
      <c r="B161" s="103"/>
      <c r="C161" s="111"/>
      <c r="D161" s="106"/>
    </row>
    <row r="162" spans="1:7" x14ac:dyDescent="0.3">
      <c r="A162" s="325" t="s">
        <v>30</v>
      </c>
      <c r="B162" s="326" t="s">
        <v>31</v>
      </c>
      <c r="C162" s="326"/>
      <c r="D162" s="326" t="s">
        <v>46</v>
      </c>
      <c r="E162" s="327" t="s">
        <v>310</v>
      </c>
      <c r="F162" s="327" t="s">
        <v>359</v>
      </c>
      <c r="G162" s="106"/>
    </row>
    <row r="163" spans="1:7" x14ac:dyDescent="0.3">
      <c r="A163" s="325"/>
      <c r="B163" s="246" t="s">
        <v>34</v>
      </c>
      <c r="C163" s="246" t="s">
        <v>33</v>
      </c>
      <c r="D163" s="326"/>
      <c r="E163" s="327"/>
      <c r="F163" s="327"/>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7" t="s">
        <v>36</v>
      </c>
      <c r="B172" s="247"/>
      <c r="C172" s="247"/>
      <c r="D172" s="247">
        <f>SUM(B165:C171)</f>
        <v>0</v>
      </c>
    </row>
    <row r="173" spans="1:7" x14ac:dyDescent="0.3">
      <c r="A173" s="247" t="s">
        <v>35</v>
      </c>
      <c r="B173" s="248"/>
      <c r="C173" s="249"/>
      <c r="D173" s="250">
        <f>D172/(COUNT(B165:C171)*2)</f>
        <v>0</v>
      </c>
    </row>
    <row r="174" spans="1:7" x14ac:dyDescent="0.3">
      <c r="A174" s="117"/>
      <c r="B174" s="103"/>
      <c r="C174" s="111"/>
      <c r="D174" s="103"/>
    </row>
    <row r="175" spans="1:7" ht="18" x14ac:dyDescent="0.3">
      <c r="A175" s="307" t="s">
        <v>121</v>
      </c>
      <c r="B175" s="308"/>
      <c r="C175" s="308"/>
      <c r="D175" s="308"/>
      <c r="E175" s="308"/>
      <c r="F175" s="309"/>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1" t="s">
        <v>378</v>
      </c>
      <c r="B195" s="331"/>
      <c r="C195" s="331"/>
      <c r="D195" s="331"/>
      <c r="E195" s="331"/>
      <c r="F195" s="331"/>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1" t="s">
        <v>36</v>
      </c>
      <c r="B201" s="251"/>
      <c r="C201" s="251"/>
      <c r="D201" s="251">
        <f>SUM(B176:C194,B196:C200)</f>
        <v>0</v>
      </c>
    </row>
    <row r="202" spans="1:7" x14ac:dyDescent="0.3">
      <c r="A202" s="247" t="s">
        <v>35</v>
      </c>
      <c r="B202" s="248"/>
      <c r="C202" s="249"/>
      <c r="D202" s="250">
        <f>D201/(COUNT(B176:C194,B196:C200)*2)</f>
        <v>0</v>
      </c>
    </row>
    <row r="203" spans="1:7" x14ac:dyDescent="0.3">
      <c r="A203" s="117"/>
      <c r="B203" s="103"/>
      <c r="C203" s="111"/>
      <c r="D203" s="103"/>
    </row>
    <row r="204" spans="1:7" ht="18" x14ac:dyDescent="0.35">
      <c r="A204" s="267" t="s">
        <v>126</v>
      </c>
      <c r="B204" s="268"/>
      <c r="C204" s="269"/>
      <c r="D204" s="270">
        <f>SUM(D172,D201)</f>
        <v>0</v>
      </c>
    </row>
    <row r="205" spans="1:7" ht="18" x14ac:dyDescent="0.35">
      <c r="A205" s="267" t="s">
        <v>201</v>
      </c>
      <c r="B205" s="268"/>
      <c r="C205" s="269"/>
      <c r="D205" s="271">
        <f>D204/(COUNT(B165:C171,B176:C194,B196:C200)*2)</f>
        <v>0</v>
      </c>
    </row>
    <row r="206" spans="1:7" x14ac:dyDescent="0.3">
      <c r="A206" s="117"/>
      <c r="B206" s="103"/>
      <c r="C206" s="111"/>
      <c r="D206" s="103"/>
    </row>
    <row r="207" spans="1:7" ht="18" x14ac:dyDescent="0.35">
      <c r="A207" s="279" t="s">
        <v>154</v>
      </c>
      <c r="B207" s="279"/>
      <c r="C207" s="279"/>
      <c r="D207" s="279"/>
      <c r="E207" s="279"/>
      <c r="F207" s="280"/>
    </row>
    <row r="208" spans="1:7" x14ac:dyDescent="0.3">
      <c r="A208" s="128">
        <f>B11</f>
        <v>0</v>
      </c>
      <c r="B208" s="103"/>
      <c r="C208" s="111"/>
      <c r="D208" s="103"/>
    </row>
    <row r="209" spans="1:7" x14ac:dyDescent="0.3">
      <c r="A209" s="325" t="s">
        <v>30</v>
      </c>
      <c r="B209" s="326" t="s">
        <v>31</v>
      </c>
      <c r="C209" s="326"/>
      <c r="D209" s="326" t="s">
        <v>46</v>
      </c>
      <c r="E209" s="327" t="s">
        <v>310</v>
      </c>
      <c r="F209" s="327" t="s">
        <v>359</v>
      </c>
      <c r="G209" s="106"/>
    </row>
    <row r="210" spans="1:7" x14ac:dyDescent="0.3">
      <c r="A210" s="325"/>
      <c r="B210" s="246" t="s">
        <v>34</v>
      </c>
      <c r="C210" s="246" t="s">
        <v>33</v>
      </c>
      <c r="D210" s="326"/>
      <c r="E210" s="327"/>
      <c r="F210" s="327"/>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7" t="s">
        <v>36</v>
      </c>
      <c r="B222" s="247"/>
      <c r="C222" s="247"/>
      <c r="D222" s="247">
        <f>SUM(B212:C221)</f>
        <v>0</v>
      </c>
    </row>
    <row r="223" spans="1:7" x14ac:dyDescent="0.3">
      <c r="A223" s="247" t="s">
        <v>35</v>
      </c>
      <c r="B223" s="248"/>
      <c r="C223" s="249"/>
      <c r="D223" s="250">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7" t="s">
        <v>36</v>
      </c>
      <c r="B244" s="247"/>
      <c r="C244" s="247"/>
      <c r="D244" s="247">
        <f>SUM(B226:C243)</f>
        <v>0</v>
      </c>
    </row>
    <row r="245" spans="1:7" x14ac:dyDescent="0.3">
      <c r="A245" s="247" t="s">
        <v>35</v>
      </c>
      <c r="B245" s="248"/>
      <c r="C245" s="249"/>
      <c r="D245" s="250">
        <f>D244/(COUNT(B226:C243)*2)</f>
        <v>0</v>
      </c>
    </row>
    <row r="246" spans="1:7" x14ac:dyDescent="0.3">
      <c r="A246" s="117"/>
      <c r="B246" s="103"/>
      <c r="C246" s="111"/>
      <c r="D246" s="103"/>
    </row>
    <row r="247" spans="1:7" ht="18" x14ac:dyDescent="0.3">
      <c r="A247" s="307" t="s">
        <v>172</v>
      </c>
      <c r="B247" s="308"/>
      <c r="C247" s="308"/>
      <c r="D247" s="308"/>
      <c r="E247" s="308"/>
      <c r="F247" s="309"/>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1" t="s">
        <v>378</v>
      </c>
      <c r="B256" s="331"/>
      <c r="C256" s="331"/>
      <c r="D256" s="331"/>
      <c r="E256" s="331"/>
      <c r="F256" s="331"/>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7" t="s">
        <v>36</v>
      </c>
      <c r="B262" s="247"/>
      <c r="C262" s="247"/>
      <c r="D262" s="247">
        <f>SUM(B248:C255,B257:C261)</f>
        <v>0</v>
      </c>
    </row>
    <row r="263" spans="1:7" x14ac:dyDescent="0.3">
      <c r="A263" s="247" t="s">
        <v>35</v>
      </c>
      <c r="B263" s="248"/>
      <c r="C263" s="249"/>
      <c r="D263" s="250">
        <f>D262/(COUNT(B248:C255,B257:C261)*2)</f>
        <v>0</v>
      </c>
    </row>
    <row r="264" spans="1:7" x14ac:dyDescent="0.3">
      <c r="A264" s="117"/>
      <c r="B264" s="103"/>
      <c r="C264" s="111"/>
      <c r="D264" s="103"/>
    </row>
    <row r="265" spans="1:7" ht="18" x14ac:dyDescent="0.35">
      <c r="A265" s="267" t="s">
        <v>70</v>
      </c>
      <c r="B265" s="268"/>
      <c r="C265" s="269"/>
      <c r="D265" s="270">
        <f>SUM(D262,D222,D244)</f>
        <v>0</v>
      </c>
    </row>
    <row r="266" spans="1:7" ht="18" x14ac:dyDescent="0.35">
      <c r="A266" s="273" t="s">
        <v>202</v>
      </c>
      <c r="B266" s="274"/>
      <c r="C266" s="275"/>
      <c r="D266" s="276">
        <f>D265/(COUNT(B226:C243,B248:C255,B212:C221,B257:C261)*2)</f>
        <v>0</v>
      </c>
    </row>
    <row r="267" spans="1:7" s="13" customFormat="1" ht="18" x14ac:dyDescent="0.35">
      <c r="A267" s="16"/>
      <c r="B267" s="130"/>
      <c r="C267" s="130"/>
      <c r="D267" s="131"/>
      <c r="F267" s="160"/>
      <c r="G267" s="168"/>
    </row>
    <row r="268" spans="1:7" s="13" customFormat="1" ht="18" x14ac:dyDescent="0.35">
      <c r="A268" s="279" t="s">
        <v>71</v>
      </c>
      <c r="B268" s="279"/>
      <c r="C268" s="279"/>
      <c r="D268" s="279"/>
      <c r="E268" s="279"/>
      <c r="F268" s="280"/>
      <c r="G268" s="168"/>
    </row>
    <row r="269" spans="1:7" s="13" customFormat="1" x14ac:dyDescent="0.3">
      <c r="A269" s="118">
        <f>B11</f>
        <v>0</v>
      </c>
      <c r="B269" s="103"/>
      <c r="C269" s="111"/>
      <c r="D269" s="103"/>
      <c r="F269" s="160"/>
      <c r="G269" s="168"/>
    </row>
    <row r="270" spans="1:7" s="13" customFormat="1" x14ac:dyDescent="0.3">
      <c r="A270" s="325" t="s">
        <v>30</v>
      </c>
      <c r="B270" s="326" t="s">
        <v>31</v>
      </c>
      <c r="C270" s="326"/>
      <c r="D270" s="326" t="s">
        <v>46</v>
      </c>
      <c r="E270" s="327" t="s">
        <v>310</v>
      </c>
      <c r="F270" s="327" t="s">
        <v>359</v>
      </c>
      <c r="G270" s="168"/>
    </row>
    <row r="271" spans="1:7" s="13" customFormat="1" x14ac:dyDescent="0.3">
      <c r="A271" s="325"/>
      <c r="B271" s="246" t="s">
        <v>34</v>
      </c>
      <c r="C271" s="246" t="s">
        <v>33</v>
      </c>
      <c r="D271" s="326"/>
      <c r="E271" s="327"/>
      <c r="F271" s="327"/>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7" t="s">
        <v>36</v>
      </c>
      <c r="B285" s="247"/>
      <c r="C285" s="247"/>
      <c r="D285" s="247">
        <f>SUM(B273:C284)</f>
        <v>0</v>
      </c>
      <c r="F285" s="160"/>
      <c r="G285" s="168"/>
    </row>
    <row r="286" spans="1:7" s="13" customFormat="1" x14ac:dyDescent="0.3">
      <c r="A286" s="247" t="s">
        <v>35</v>
      </c>
      <c r="B286" s="248"/>
      <c r="C286" s="249"/>
      <c r="D286" s="250">
        <f>D285/(COUNT(B273:C284)*2)</f>
        <v>0</v>
      </c>
      <c r="F286" s="160"/>
      <c r="G286" s="168"/>
    </row>
    <row r="287" spans="1:7" s="13" customFormat="1" x14ac:dyDescent="0.3">
      <c r="A287" s="117"/>
      <c r="B287" s="103"/>
      <c r="C287" s="111"/>
      <c r="D287" s="103"/>
      <c r="F287" s="160"/>
      <c r="G287" s="168"/>
    </row>
    <row r="288" spans="1:7" s="13" customFormat="1" ht="18" x14ac:dyDescent="0.3">
      <c r="A288" s="307" t="s">
        <v>73</v>
      </c>
      <c r="B288" s="308"/>
      <c r="C288" s="308"/>
      <c r="D288" s="308"/>
      <c r="E288" s="308"/>
      <c r="F288" s="309"/>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2" t="s">
        <v>395</v>
      </c>
      <c r="B308" s="333"/>
      <c r="C308" s="333"/>
      <c r="D308" s="333"/>
      <c r="E308" s="333"/>
      <c r="F308" s="334"/>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7" t="s">
        <v>36</v>
      </c>
      <c r="B314" s="247"/>
      <c r="C314" s="247"/>
      <c r="D314" s="247">
        <f>SUM(B289:C307,B309:C313)</f>
        <v>0</v>
      </c>
      <c r="F314" s="160"/>
      <c r="G314" s="168"/>
    </row>
    <row r="315" spans="1:7" s="13" customFormat="1" x14ac:dyDescent="0.3">
      <c r="A315" s="247" t="s">
        <v>35</v>
      </c>
      <c r="B315" s="248"/>
      <c r="C315" s="249"/>
      <c r="D315" s="250">
        <f>D314/(COUNT(B289:C307,B309:C313)*2)</f>
        <v>0</v>
      </c>
      <c r="F315" s="160"/>
      <c r="G315" s="168"/>
    </row>
    <row r="316" spans="1:7" s="13" customFormat="1" x14ac:dyDescent="0.3">
      <c r="A316" s="117"/>
      <c r="B316" s="103"/>
      <c r="C316" s="111"/>
      <c r="D316" s="103"/>
      <c r="F316" s="160"/>
      <c r="G316" s="168"/>
    </row>
    <row r="317" spans="1:7" s="13" customFormat="1" ht="18" x14ac:dyDescent="0.35">
      <c r="A317" s="267" t="s">
        <v>74</v>
      </c>
      <c r="B317" s="268"/>
      <c r="C317" s="269"/>
      <c r="D317" s="270">
        <f>SUM(D314,D285)</f>
        <v>0</v>
      </c>
      <c r="F317" s="160"/>
      <c r="G317" s="168"/>
    </row>
    <row r="318" spans="1:7" s="13" customFormat="1" ht="18" x14ac:dyDescent="0.35">
      <c r="A318" s="267" t="s">
        <v>203</v>
      </c>
      <c r="B318" s="268"/>
      <c r="C318" s="269"/>
      <c r="D318" s="271">
        <f>D317/(COUNT(B273:C284,B289:C307,B309:C313)*2)</f>
        <v>0</v>
      </c>
      <c r="F318" s="160"/>
      <c r="G318" s="168"/>
    </row>
    <row r="319" spans="1:7" s="13" customFormat="1" ht="18" x14ac:dyDescent="0.35">
      <c r="A319" s="16"/>
      <c r="B319" s="130"/>
      <c r="C319" s="130"/>
      <c r="D319" s="131"/>
      <c r="F319" s="160"/>
      <c r="G319" s="168"/>
    </row>
    <row r="320" spans="1:7" ht="18" x14ac:dyDescent="0.35">
      <c r="A320" s="279" t="s">
        <v>4</v>
      </c>
      <c r="B320" s="279"/>
      <c r="C320" s="279"/>
      <c r="D320" s="279"/>
      <c r="E320" s="279"/>
      <c r="F320" s="280"/>
    </row>
    <row r="321" spans="1:7" x14ac:dyDescent="0.3">
      <c r="A321" s="55">
        <f>B11</f>
        <v>0</v>
      </c>
      <c r="B321" s="103"/>
      <c r="C321" s="111"/>
      <c r="D321" s="106"/>
    </row>
    <row r="322" spans="1:7" x14ac:dyDescent="0.3">
      <c r="A322" s="325" t="s">
        <v>30</v>
      </c>
      <c r="B322" s="326" t="s">
        <v>31</v>
      </c>
      <c r="C322" s="326"/>
      <c r="D322" s="326" t="s">
        <v>46</v>
      </c>
      <c r="E322" s="327" t="s">
        <v>310</v>
      </c>
      <c r="F322" s="327" t="s">
        <v>359</v>
      </c>
      <c r="G322" s="106"/>
    </row>
    <row r="323" spans="1:7" x14ac:dyDescent="0.3">
      <c r="A323" s="325"/>
      <c r="B323" s="246" t="s">
        <v>34</v>
      </c>
      <c r="C323" s="246" t="s">
        <v>33</v>
      </c>
      <c r="D323" s="326"/>
      <c r="E323" s="327"/>
      <c r="F323" s="327"/>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7" t="s">
        <v>36</v>
      </c>
      <c r="B333" s="247"/>
      <c r="C333" s="247"/>
      <c r="D333" s="247">
        <f>SUM(B325:C332)</f>
        <v>0</v>
      </c>
    </row>
    <row r="334" spans="1:7" x14ac:dyDescent="0.3">
      <c r="A334" s="247" t="s">
        <v>35</v>
      </c>
      <c r="B334" s="248"/>
      <c r="C334" s="249"/>
      <c r="D334" s="250">
        <f>D333/(COUNT(B325:C332)*2)</f>
        <v>0</v>
      </c>
    </row>
    <row r="335" spans="1:7" x14ac:dyDescent="0.3">
      <c r="A335" s="133"/>
      <c r="B335" s="103"/>
      <c r="C335" s="111"/>
      <c r="D335" s="103"/>
    </row>
    <row r="336" spans="1:7" ht="18" x14ac:dyDescent="0.3">
      <c r="A336" s="307" t="s">
        <v>109</v>
      </c>
      <c r="B336" s="308"/>
      <c r="C336" s="308"/>
      <c r="D336" s="308"/>
      <c r="E336" s="308"/>
      <c r="F336" s="309"/>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2" t="s">
        <v>378</v>
      </c>
      <c r="B349" s="333"/>
      <c r="C349" s="333"/>
      <c r="D349" s="333"/>
      <c r="E349" s="333"/>
      <c r="F349" s="333"/>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7" t="s">
        <v>36</v>
      </c>
      <c r="B354" s="251"/>
      <c r="C354" s="251"/>
      <c r="D354" s="252">
        <f>SUM(B337:C348,B350:C353)</f>
        <v>0</v>
      </c>
    </row>
    <row r="355" spans="1:7" x14ac:dyDescent="0.3">
      <c r="A355" s="247" t="s">
        <v>35</v>
      </c>
      <c r="B355" s="248"/>
      <c r="C355" s="249"/>
      <c r="D355" s="250">
        <f>D354/(COUNT(B337:C348,B350:C353)*2)</f>
        <v>0</v>
      </c>
    </row>
    <row r="356" spans="1:7" x14ac:dyDescent="0.3">
      <c r="A356" s="2"/>
      <c r="B356" s="111"/>
      <c r="C356" s="111"/>
      <c r="D356" s="111"/>
    </row>
    <row r="357" spans="1:7" ht="18" x14ac:dyDescent="0.35">
      <c r="A357" s="267" t="s">
        <v>39</v>
      </c>
      <c r="B357" s="268"/>
      <c r="C357" s="269"/>
      <c r="D357" s="270">
        <f>SUM(D354,D333)</f>
        <v>0</v>
      </c>
    </row>
    <row r="358" spans="1:7" ht="18" x14ac:dyDescent="0.35">
      <c r="A358" s="267" t="s">
        <v>204</v>
      </c>
      <c r="B358" s="268"/>
      <c r="C358" s="269"/>
      <c r="D358" s="271">
        <f>D357/(COUNT(B337:C348,B325:C332,B350:C353)*2)</f>
        <v>0</v>
      </c>
    </row>
    <row r="359" spans="1:7" x14ac:dyDescent="0.3">
      <c r="A359" s="117"/>
      <c r="B359" s="103"/>
      <c r="C359" s="111"/>
      <c r="D359" s="103"/>
    </row>
    <row r="360" spans="1:7" ht="18" x14ac:dyDescent="0.35">
      <c r="A360" s="279" t="s">
        <v>21</v>
      </c>
      <c r="B360" s="279"/>
      <c r="C360" s="279"/>
      <c r="D360" s="279"/>
      <c r="E360" s="279"/>
      <c r="F360" s="280"/>
    </row>
    <row r="361" spans="1:7" x14ac:dyDescent="0.3">
      <c r="A361" s="56">
        <f>B11</f>
        <v>0</v>
      </c>
      <c r="B361" s="103"/>
      <c r="C361" s="111"/>
      <c r="D361" s="103"/>
    </row>
    <row r="362" spans="1:7" x14ac:dyDescent="0.3">
      <c r="A362" s="325" t="s">
        <v>30</v>
      </c>
      <c r="B362" s="326" t="s">
        <v>31</v>
      </c>
      <c r="C362" s="326"/>
      <c r="D362" s="326" t="s">
        <v>46</v>
      </c>
      <c r="E362" s="327" t="s">
        <v>310</v>
      </c>
      <c r="F362" s="327" t="s">
        <v>359</v>
      </c>
      <c r="G362" s="106"/>
    </row>
    <row r="363" spans="1:7" x14ac:dyDescent="0.3">
      <c r="A363" s="325"/>
      <c r="B363" s="246" t="s">
        <v>34</v>
      </c>
      <c r="C363" s="246" t="s">
        <v>33</v>
      </c>
      <c r="D363" s="326"/>
      <c r="E363" s="327"/>
      <c r="F363" s="327"/>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7" t="s">
        <v>36</v>
      </c>
      <c r="B373" s="247"/>
      <c r="C373" s="247"/>
      <c r="D373" s="251">
        <f>SUM(B365:C372)</f>
        <v>0</v>
      </c>
      <c r="G373" s="106"/>
    </row>
    <row r="374" spans="1:7" x14ac:dyDescent="0.3">
      <c r="A374" s="247" t="s">
        <v>35</v>
      </c>
      <c r="B374" s="248"/>
      <c r="C374" s="249"/>
      <c r="D374" s="250">
        <f>D373/(COUNT(B365:C372)*2)</f>
        <v>0</v>
      </c>
      <c r="G374" s="106"/>
    </row>
    <row r="375" spans="1:7" x14ac:dyDescent="0.3">
      <c r="A375" s="117"/>
      <c r="B375" s="103"/>
      <c r="C375" s="111"/>
      <c r="D375" s="103"/>
      <c r="G375" s="106"/>
    </row>
    <row r="376" spans="1:7" ht="18" x14ac:dyDescent="0.3">
      <c r="A376" s="307" t="s">
        <v>25</v>
      </c>
      <c r="B376" s="308"/>
      <c r="C376" s="308"/>
      <c r="D376" s="308"/>
      <c r="E376" s="308"/>
      <c r="F376" s="309"/>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1" t="s">
        <v>378</v>
      </c>
      <c r="B383" s="331"/>
      <c r="C383" s="331"/>
      <c r="D383" s="331"/>
      <c r="E383" s="331"/>
      <c r="F383" s="331"/>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1" t="s">
        <v>36</v>
      </c>
      <c r="B387" s="251"/>
      <c r="C387" s="251"/>
      <c r="D387" s="251">
        <f>SUM(B377:C382,B384:C386)</f>
        <v>0</v>
      </c>
      <c r="G387" s="106"/>
    </row>
    <row r="388" spans="1:7" x14ac:dyDescent="0.3">
      <c r="A388" s="247" t="s">
        <v>35</v>
      </c>
      <c r="B388" s="248"/>
      <c r="C388" s="249"/>
      <c r="D388" s="250">
        <f>D387/(COUNT(B377:C382,B384:C386)*2)</f>
        <v>0</v>
      </c>
      <c r="G388" s="106"/>
    </row>
    <row r="389" spans="1:7" x14ac:dyDescent="0.3">
      <c r="A389" s="2"/>
      <c r="B389" s="111"/>
      <c r="C389" s="111"/>
      <c r="D389" s="111"/>
      <c r="G389" s="106"/>
    </row>
    <row r="390" spans="1:7" ht="18" x14ac:dyDescent="0.35">
      <c r="A390" s="267" t="s">
        <v>40</v>
      </c>
      <c r="B390" s="268"/>
      <c r="C390" s="269"/>
      <c r="D390" s="270">
        <f>SUM(D387,D373)</f>
        <v>0</v>
      </c>
      <c r="G390" s="106"/>
    </row>
    <row r="391" spans="1:7" ht="18" x14ac:dyDescent="0.35">
      <c r="A391" s="267" t="s">
        <v>205</v>
      </c>
      <c r="B391" s="268"/>
      <c r="C391" s="269"/>
      <c r="D391" s="272">
        <f>D390/(COUNT(B377:C382,B365:C372,B384:C386)*2)</f>
        <v>0</v>
      </c>
      <c r="G391" s="106"/>
    </row>
    <row r="392" spans="1:7" x14ac:dyDescent="0.3">
      <c r="A392" s="117"/>
      <c r="B392" s="103"/>
      <c r="C392" s="111"/>
      <c r="D392" s="103"/>
      <c r="G392" s="106"/>
    </row>
    <row r="393" spans="1:7" ht="18" x14ac:dyDescent="0.35">
      <c r="A393" s="279" t="s">
        <v>8</v>
      </c>
      <c r="B393" s="279"/>
      <c r="C393" s="279"/>
      <c r="D393" s="279"/>
      <c r="E393" s="279"/>
      <c r="F393" s="280"/>
      <c r="G393" s="106"/>
    </row>
    <row r="394" spans="1:7" x14ac:dyDescent="0.3">
      <c r="A394" s="118">
        <f>B11</f>
        <v>0</v>
      </c>
      <c r="B394" s="103"/>
      <c r="C394" s="111"/>
      <c r="D394" s="106"/>
      <c r="G394" s="106"/>
    </row>
    <row r="395" spans="1:7" x14ac:dyDescent="0.3">
      <c r="A395" s="325" t="s">
        <v>30</v>
      </c>
      <c r="B395" s="326" t="s">
        <v>31</v>
      </c>
      <c r="C395" s="326"/>
      <c r="D395" s="326" t="s">
        <v>46</v>
      </c>
      <c r="E395" s="327" t="s">
        <v>310</v>
      </c>
      <c r="F395" s="327" t="s">
        <v>359</v>
      </c>
      <c r="G395" s="106"/>
    </row>
    <row r="396" spans="1:7" x14ac:dyDescent="0.3">
      <c r="A396" s="325"/>
      <c r="B396" s="246" t="s">
        <v>34</v>
      </c>
      <c r="C396" s="246" t="s">
        <v>33</v>
      </c>
      <c r="D396" s="326"/>
      <c r="E396" s="327"/>
      <c r="F396" s="327"/>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1" t="s">
        <v>36</v>
      </c>
      <c r="B406" s="251"/>
      <c r="C406" s="251"/>
      <c r="D406" s="251">
        <f>SUM(B398:C405)</f>
        <v>0</v>
      </c>
      <c r="G406" s="106"/>
    </row>
    <row r="407" spans="1:7" x14ac:dyDescent="0.3">
      <c r="A407" s="247" t="s">
        <v>35</v>
      </c>
      <c r="B407" s="248"/>
      <c r="C407" s="249"/>
      <c r="D407" s="250">
        <f>D406/(COUNT(B398:C405)*2)</f>
        <v>0</v>
      </c>
      <c r="G407" s="106"/>
    </row>
    <row r="408" spans="1:7" x14ac:dyDescent="0.3">
      <c r="A408" s="117"/>
      <c r="B408" s="103"/>
      <c r="C408" s="111"/>
      <c r="D408" s="103"/>
      <c r="G408" s="106"/>
    </row>
    <row r="409" spans="1:7" ht="18" x14ac:dyDescent="0.3">
      <c r="A409" s="307" t="s">
        <v>25</v>
      </c>
      <c r="B409" s="308"/>
      <c r="C409" s="308"/>
      <c r="D409" s="308"/>
      <c r="E409" s="308"/>
      <c r="F409" s="309"/>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7" t="s">
        <v>36</v>
      </c>
      <c r="B417" s="247"/>
      <c r="C417" s="247"/>
      <c r="D417" s="247">
        <f>SUM(B410:C416)</f>
        <v>0</v>
      </c>
    </row>
    <row r="418" spans="1:16382" x14ac:dyDescent="0.3">
      <c r="A418" s="247" t="s">
        <v>35</v>
      </c>
      <c r="B418" s="248"/>
      <c r="C418" s="248"/>
      <c r="D418" s="253">
        <f>D417/(COUNT(B410:C416)*2)</f>
        <v>0</v>
      </c>
    </row>
    <row r="419" spans="1:16382" ht="18" x14ac:dyDescent="0.3">
      <c r="A419" s="135"/>
      <c r="B419" s="135"/>
      <c r="C419" s="135"/>
      <c r="D419" s="135"/>
    </row>
    <row r="420" spans="1:16382" ht="18" x14ac:dyDescent="0.3">
      <c r="A420" s="307" t="s">
        <v>111</v>
      </c>
      <c r="B420" s="308"/>
      <c r="C420" s="308"/>
      <c r="D420" s="308"/>
      <c r="E420" s="308"/>
      <c r="F420" s="309"/>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4" t="s">
        <v>36</v>
      </c>
      <c r="B426" s="254"/>
      <c r="C426" s="254"/>
      <c r="D426" s="254">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1" t="s">
        <v>35</v>
      </c>
      <c r="B427" s="255"/>
      <c r="C427" s="255"/>
      <c r="D427" s="256">
        <f>D426/(COUNT(B421:C425)*2)</f>
        <v>0</v>
      </c>
    </row>
    <row r="428" spans="1:16382" ht="13.5" customHeight="1" x14ac:dyDescent="0.3">
      <c r="A428" s="135"/>
      <c r="B428" s="135"/>
      <c r="C428" s="135"/>
      <c r="D428" s="135"/>
    </row>
    <row r="429" spans="1:16382" ht="18" x14ac:dyDescent="0.3">
      <c r="A429" s="307" t="s">
        <v>28</v>
      </c>
      <c r="B429" s="308"/>
      <c r="C429" s="308"/>
      <c r="D429" s="308"/>
      <c r="E429" s="308"/>
      <c r="F429" s="309"/>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1" t="s">
        <v>378</v>
      </c>
      <c r="B435" s="331"/>
      <c r="C435" s="331"/>
      <c r="D435" s="331"/>
      <c r="E435" s="331"/>
      <c r="F435" s="331"/>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1" t="s">
        <v>36</v>
      </c>
      <c r="B440" s="251"/>
      <c r="C440" s="251"/>
      <c r="D440" s="251">
        <f>SUM(B430:C434,B436:C439)</f>
        <v>0</v>
      </c>
    </row>
    <row r="441" spans="1:7" x14ac:dyDescent="0.3">
      <c r="A441" s="247" t="s">
        <v>35</v>
      </c>
      <c r="B441" s="248"/>
      <c r="C441" s="249"/>
      <c r="D441" s="250">
        <f>D440/(COUNT(B430:C434,B436:C439)*2)</f>
        <v>0</v>
      </c>
    </row>
    <row r="442" spans="1:7" x14ac:dyDescent="0.3">
      <c r="A442" s="2"/>
      <c r="B442" s="111"/>
      <c r="C442" s="111"/>
      <c r="D442" s="111"/>
    </row>
    <row r="443" spans="1:7" ht="18" x14ac:dyDescent="0.35">
      <c r="A443" s="267" t="s">
        <v>41</v>
      </c>
      <c r="B443" s="268"/>
      <c r="C443" s="269"/>
      <c r="D443" s="270">
        <f>SUM(D440,D417,D426,D406)</f>
        <v>0</v>
      </c>
    </row>
    <row r="444" spans="1:7" ht="18" x14ac:dyDescent="0.35">
      <c r="A444" s="267" t="s">
        <v>206</v>
      </c>
      <c r="B444" s="268"/>
      <c r="C444" s="269"/>
      <c r="D444" s="271">
        <f>D443/(COUNT(B430:C434,B410:C416,B421:C425,B398:C404,B436:C439)*2)</f>
        <v>0</v>
      </c>
      <c r="E444" s="91"/>
    </row>
    <row r="445" spans="1:7" x14ac:dyDescent="0.3">
      <c r="A445" s="1"/>
      <c r="B445" s="103"/>
      <c r="C445" s="111"/>
      <c r="D445" s="103"/>
    </row>
    <row r="446" spans="1:7" ht="18" x14ac:dyDescent="0.35">
      <c r="A446" s="279" t="s">
        <v>112</v>
      </c>
      <c r="B446" s="279"/>
      <c r="C446" s="279"/>
      <c r="D446" s="279"/>
      <c r="E446" s="279"/>
      <c r="F446" s="280"/>
      <c r="G446" s="106"/>
    </row>
    <row r="447" spans="1:7" x14ac:dyDescent="0.3">
      <c r="A447" s="55">
        <f>B11</f>
        <v>0</v>
      </c>
      <c r="B447" s="103"/>
      <c r="C447" s="111"/>
      <c r="D447" s="103"/>
    </row>
    <row r="448" spans="1:7" x14ac:dyDescent="0.3">
      <c r="A448" s="325" t="s">
        <v>30</v>
      </c>
      <c r="B448" s="326" t="s">
        <v>31</v>
      </c>
      <c r="C448" s="326"/>
      <c r="D448" s="326" t="s">
        <v>46</v>
      </c>
      <c r="E448" s="327" t="s">
        <v>310</v>
      </c>
      <c r="F448" s="327" t="s">
        <v>359</v>
      </c>
      <c r="G448" s="106"/>
    </row>
    <row r="449" spans="1:6" x14ac:dyDescent="0.3">
      <c r="A449" s="325"/>
      <c r="B449" s="246" t="s">
        <v>34</v>
      </c>
      <c r="C449" s="246" t="s">
        <v>33</v>
      </c>
      <c r="D449" s="326"/>
      <c r="E449" s="327"/>
      <c r="F449" s="327"/>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7" t="s">
        <v>36</v>
      </c>
      <c r="B457" s="247"/>
      <c r="C457" s="247"/>
      <c r="D457" s="247">
        <f>SUM(B451:C456)</f>
        <v>0</v>
      </c>
    </row>
    <row r="458" spans="1:6" x14ac:dyDescent="0.3">
      <c r="A458" s="247" t="s">
        <v>35</v>
      </c>
      <c r="B458" s="248"/>
      <c r="C458" s="249"/>
      <c r="D458" s="250">
        <f>D457/(COUNT(B451:C456)*2)</f>
        <v>0</v>
      </c>
    </row>
    <row r="459" spans="1:6" x14ac:dyDescent="0.3">
      <c r="A459" s="133"/>
      <c r="B459" s="103"/>
      <c r="C459" s="111"/>
      <c r="D459" s="103"/>
    </row>
    <row r="460" spans="1:6" x14ac:dyDescent="0.3">
      <c r="A460" s="310" t="s">
        <v>109</v>
      </c>
      <c r="B460" s="309"/>
      <c r="C460" s="309"/>
      <c r="D460" s="309"/>
      <c r="E460" s="309"/>
      <c r="F460" s="309"/>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8" t="s">
        <v>378</v>
      </c>
      <c r="B471" s="329"/>
      <c r="C471" s="329"/>
      <c r="D471" s="329"/>
      <c r="E471" s="329"/>
      <c r="F471" s="329"/>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7" t="s">
        <v>36</v>
      </c>
      <c r="B477" s="247"/>
      <c r="C477" s="247"/>
      <c r="D477" s="257">
        <f>SUM(B461:C470,B472:C476)</f>
        <v>0</v>
      </c>
    </row>
    <row r="478" spans="1:7" x14ac:dyDescent="0.3">
      <c r="A478" s="247" t="s">
        <v>35</v>
      </c>
      <c r="B478" s="248"/>
      <c r="C478" s="249"/>
      <c r="D478" s="250">
        <f>D477/(COUNT(B461:C470,B472:C476)*2)</f>
        <v>0</v>
      </c>
    </row>
    <row r="479" spans="1:7" x14ac:dyDescent="0.3">
      <c r="A479" s="2"/>
      <c r="B479" s="111"/>
      <c r="C479" s="111"/>
      <c r="D479" s="111"/>
    </row>
    <row r="480" spans="1:7" ht="18" x14ac:dyDescent="0.35">
      <c r="A480" s="267" t="s">
        <v>115</v>
      </c>
      <c r="B480" s="268"/>
      <c r="C480" s="269"/>
      <c r="D480" s="270">
        <f>SUM(D477,D457)</f>
        <v>0</v>
      </c>
    </row>
    <row r="481" spans="1:7" ht="18" x14ac:dyDescent="0.35">
      <c r="A481" s="267" t="s">
        <v>207</v>
      </c>
      <c r="B481" s="268"/>
      <c r="C481" s="269"/>
      <c r="D481" s="271">
        <f>D480/(COUNT(B461:C470,B451:C456,B472:C476)*2)</f>
        <v>0</v>
      </c>
    </row>
    <row r="482" spans="1:7" x14ac:dyDescent="0.3">
      <c r="A482" s="1"/>
      <c r="B482" s="103"/>
      <c r="C482" s="111"/>
      <c r="D482" s="103"/>
    </row>
    <row r="483" spans="1:7" ht="21.75" customHeight="1" x14ac:dyDescent="0.35">
      <c r="A483" s="330" t="s">
        <v>366</v>
      </c>
      <c r="B483" s="330"/>
      <c r="C483" s="330"/>
      <c r="D483" s="330"/>
      <c r="E483" s="279"/>
      <c r="F483" s="280"/>
    </row>
    <row r="484" spans="1:7" x14ac:dyDescent="0.3">
      <c r="A484" s="57">
        <f>B11</f>
        <v>0</v>
      </c>
      <c r="B484" s="103"/>
      <c r="C484" s="111"/>
      <c r="D484" s="103"/>
    </row>
    <row r="485" spans="1:7" x14ac:dyDescent="0.3">
      <c r="A485" s="325" t="s">
        <v>30</v>
      </c>
      <c r="B485" s="326" t="s">
        <v>31</v>
      </c>
      <c r="C485" s="326"/>
      <c r="D485" s="326" t="s">
        <v>46</v>
      </c>
      <c r="E485" s="327" t="s">
        <v>310</v>
      </c>
      <c r="F485" s="327" t="s">
        <v>359</v>
      </c>
      <c r="G485" s="106"/>
    </row>
    <row r="486" spans="1:7" x14ac:dyDescent="0.3">
      <c r="A486" s="325"/>
      <c r="B486" s="246" t="s">
        <v>34</v>
      </c>
      <c r="C486" s="246" t="s">
        <v>33</v>
      </c>
      <c r="D486" s="326"/>
      <c r="E486" s="327"/>
      <c r="F486" s="327"/>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7" t="s">
        <v>36</v>
      </c>
      <c r="B493" s="247"/>
      <c r="C493" s="247"/>
      <c r="D493" s="258">
        <f>SUM(B488:C492)</f>
        <v>0</v>
      </c>
    </row>
    <row r="494" spans="1:7" x14ac:dyDescent="0.3">
      <c r="A494" s="247" t="s">
        <v>35</v>
      </c>
      <c r="B494" s="248"/>
      <c r="C494" s="249"/>
      <c r="D494" s="250">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7" t="s">
        <v>36</v>
      </c>
      <c r="B499" s="247"/>
      <c r="C499" s="247"/>
      <c r="D499" s="257">
        <f>SUM(B496:C498)</f>
        <v>0</v>
      </c>
    </row>
    <row r="500" spans="1:7" x14ac:dyDescent="0.3">
      <c r="A500" s="247" t="s">
        <v>35</v>
      </c>
      <c r="B500" s="248"/>
      <c r="C500" s="249"/>
      <c r="D500" s="250">
        <f>D499/(COUNT(B496:C498)*2)</f>
        <v>0</v>
      </c>
      <c r="E500" s="91"/>
    </row>
    <row r="501" spans="1:7" x14ac:dyDescent="0.3">
      <c r="A501" s="2"/>
      <c r="B501" s="111"/>
      <c r="C501" s="111"/>
      <c r="D501" s="111"/>
    </row>
    <row r="502" spans="1:7" ht="18" x14ac:dyDescent="0.35">
      <c r="A502" s="267" t="s">
        <v>76</v>
      </c>
      <c r="B502" s="268"/>
      <c r="C502" s="269"/>
      <c r="D502" s="270">
        <f>SUM(D499,D493)</f>
        <v>0</v>
      </c>
    </row>
    <row r="503" spans="1:7" ht="18" x14ac:dyDescent="0.35">
      <c r="A503" s="267" t="s">
        <v>208</v>
      </c>
      <c r="B503" s="268"/>
      <c r="C503" s="269"/>
      <c r="D503" s="271">
        <f>D502/(COUNT(B496:C498,B488:C492)*2)</f>
        <v>0</v>
      </c>
    </row>
    <row r="504" spans="1:7" ht="19.5" x14ac:dyDescent="0.3">
      <c r="A504" s="136"/>
      <c r="B504" s="103"/>
      <c r="C504" s="111"/>
      <c r="D504" s="103"/>
    </row>
    <row r="505" spans="1:7" ht="18" x14ac:dyDescent="0.35">
      <c r="A505" s="279" t="s">
        <v>163</v>
      </c>
      <c r="B505" s="279"/>
      <c r="C505" s="279"/>
      <c r="D505" s="279"/>
      <c r="E505" s="279"/>
      <c r="F505" s="280"/>
    </row>
    <row r="506" spans="1:7" x14ac:dyDescent="0.3">
      <c r="A506" s="141">
        <f>B11</f>
        <v>0</v>
      </c>
      <c r="B506" s="103"/>
      <c r="C506" s="111"/>
      <c r="D506" s="103"/>
    </row>
    <row r="507" spans="1:7" x14ac:dyDescent="0.3">
      <c r="A507" s="325" t="s">
        <v>30</v>
      </c>
      <c r="B507" s="326" t="s">
        <v>31</v>
      </c>
      <c r="C507" s="326"/>
      <c r="D507" s="326" t="s">
        <v>46</v>
      </c>
      <c r="E507" s="327" t="s">
        <v>310</v>
      </c>
      <c r="F507" s="327" t="s">
        <v>359</v>
      </c>
      <c r="G507" s="106"/>
    </row>
    <row r="508" spans="1:7" x14ac:dyDescent="0.3">
      <c r="A508" s="325"/>
      <c r="B508" s="246" t="s">
        <v>34</v>
      </c>
      <c r="C508" s="246" t="s">
        <v>33</v>
      </c>
      <c r="D508" s="326"/>
      <c r="E508" s="327"/>
      <c r="F508" s="327"/>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7" t="s">
        <v>36</v>
      </c>
      <c r="B513" s="247"/>
      <c r="C513" s="247"/>
      <c r="D513" s="251">
        <f>SUM(B509:C512)</f>
        <v>0</v>
      </c>
    </row>
    <row r="514" spans="1:7" x14ac:dyDescent="0.3">
      <c r="A514" s="247" t="s">
        <v>35</v>
      </c>
      <c r="B514" s="248"/>
      <c r="C514" s="249"/>
      <c r="D514" s="250">
        <f>D513/(COUNT(B509:C512)*2)</f>
        <v>0</v>
      </c>
    </row>
    <row r="515" spans="1:7" x14ac:dyDescent="0.3">
      <c r="A515" s="3"/>
      <c r="B515" s="103"/>
      <c r="C515" s="111"/>
      <c r="D515" s="103"/>
    </row>
    <row r="516" spans="1:7" ht="18" x14ac:dyDescent="0.35">
      <c r="A516" s="279" t="s">
        <v>138</v>
      </c>
      <c r="B516" s="279"/>
      <c r="C516" s="279"/>
      <c r="D516" s="279"/>
      <c r="E516" s="279"/>
      <c r="F516" s="280"/>
    </row>
    <row r="517" spans="1:7" x14ac:dyDescent="0.3">
      <c r="A517" s="142">
        <f>B11</f>
        <v>0</v>
      </c>
      <c r="B517" s="103"/>
      <c r="C517" s="111"/>
      <c r="D517" s="103"/>
    </row>
    <row r="518" spans="1:7" x14ac:dyDescent="0.3">
      <c r="A518" s="325" t="s">
        <v>30</v>
      </c>
      <c r="B518" s="326" t="s">
        <v>31</v>
      </c>
      <c r="C518" s="326"/>
      <c r="D518" s="326" t="s">
        <v>46</v>
      </c>
      <c r="E518" s="327" t="s">
        <v>310</v>
      </c>
      <c r="F518" s="327" t="s">
        <v>359</v>
      </c>
      <c r="G518" s="106"/>
    </row>
    <row r="519" spans="1:7" x14ac:dyDescent="0.3">
      <c r="A519" s="325"/>
      <c r="B519" s="246" t="s">
        <v>34</v>
      </c>
      <c r="C519" s="246" t="s">
        <v>33</v>
      </c>
      <c r="D519" s="326"/>
      <c r="E519" s="327"/>
      <c r="F519" s="327"/>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3"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7" t="s">
        <v>36</v>
      </c>
      <c r="B533" s="247"/>
      <c r="C533" s="247"/>
      <c r="D533" s="247">
        <f>SUM(B520:C532)</f>
        <v>0</v>
      </c>
    </row>
    <row r="534" spans="1:7" x14ac:dyDescent="0.3">
      <c r="A534" s="247" t="s">
        <v>35</v>
      </c>
      <c r="B534" s="248"/>
      <c r="C534" s="249"/>
      <c r="D534" s="250">
        <f>D533/(COUNT(B520:C532)*2)</f>
        <v>0</v>
      </c>
    </row>
    <row r="535" spans="1:7" x14ac:dyDescent="0.3">
      <c r="A535" s="117"/>
      <c r="B535" s="103"/>
      <c r="C535" s="111"/>
      <c r="D535" s="103"/>
    </row>
    <row r="536" spans="1:7" ht="22.5" customHeight="1" x14ac:dyDescent="0.35">
      <c r="A536" s="279" t="s">
        <v>139</v>
      </c>
      <c r="B536" s="279"/>
      <c r="C536" s="279"/>
      <c r="D536" s="279"/>
      <c r="E536" s="279"/>
      <c r="F536" s="280"/>
      <c r="G536" s="106"/>
    </row>
    <row r="537" spans="1:7" x14ac:dyDescent="0.3">
      <c r="A537" s="118">
        <f>B11</f>
        <v>0</v>
      </c>
      <c r="B537" s="103"/>
      <c r="C537" s="111"/>
      <c r="D537" s="103"/>
      <c r="G537" s="106"/>
    </row>
    <row r="538" spans="1:7" x14ac:dyDescent="0.3">
      <c r="A538" s="325" t="s">
        <v>30</v>
      </c>
      <c r="B538" s="326" t="s">
        <v>31</v>
      </c>
      <c r="C538" s="326"/>
      <c r="D538" s="326" t="s">
        <v>46</v>
      </c>
      <c r="E538" s="327" t="s">
        <v>310</v>
      </c>
      <c r="F538" s="327" t="s">
        <v>359</v>
      </c>
      <c r="G538" s="106"/>
    </row>
    <row r="539" spans="1:7" x14ac:dyDescent="0.3">
      <c r="A539" s="325"/>
      <c r="B539" s="246" t="s">
        <v>34</v>
      </c>
      <c r="C539" s="246" t="s">
        <v>33</v>
      </c>
      <c r="D539" s="326"/>
      <c r="E539" s="327"/>
      <c r="F539" s="327"/>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7" t="s">
        <v>36</v>
      </c>
      <c r="B544" s="247"/>
      <c r="C544" s="259"/>
      <c r="D544" s="247">
        <f>SUM(B540:C543)</f>
        <v>0</v>
      </c>
    </row>
    <row r="545" spans="1:4" x14ac:dyDescent="0.3">
      <c r="A545" s="247" t="s">
        <v>35</v>
      </c>
      <c r="B545" s="259"/>
      <c r="C545" s="260"/>
      <c r="D545" s="261">
        <f>D544/(COUNT(B540:C543)*2)</f>
        <v>0</v>
      </c>
    </row>
    <row r="547" spans="1:4" ht="22.5" x14ac:dyDescent="0.45">
      <c r="A547" s="138" t="s">
        <v>245</v>
      </c>
      <c r="B547" s="139"/>
      <c r="C547" s="139"/>
      <c r="D547" s="140" t="e">
        <f>AVERAGE(D41,D99,D153,D200,D261,D313,D353,D386,D439,D476,D498,D512,D532,D543)</f>
        <v>#DIV/0!</v>
      </c>
    </row>
    <row r="548" spans="1:4" ht="22.5" x14ac:dyDescent="0.45">
      <c r="A548" s="262" t="s">
        <v>45</v>
      </c>
      <c r="B548" s="263"/>
      <c r="C548" s="264"/>
      <c r="D548" s="265">
        <f>SUM(D544,D533,D513,D502,D443,D390,D357,D45,D317,D265,D157,D480,D204,D102)</f>
        <v>0</v>
      </c>
    </row>
    <row r="549" spans="1:4" ht="22.5" x14ac:dyDescent="0.45">
      <c r="A549" s="262" t="s">
        <v>209</v>
      </c>
      <c r="B549" s="263"/>
      <c r="C549" s="264"/>
      <c r="D549" s="26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4"/>
      <c r="E1" s="344"/>
      <c r="F1" s="344"/>
      <c r="G1" s="344"/>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5" t="s">
        <v>50</v>
      </c>
      <c r="B6" s="365"/>
      <c r="C6" s="365"/>
      <c r="D6" s="365"/>
      <c r="E6" s="365"/>
      <c r="F6" s="365"/>
      <c r="G6" s="104"/>
    </row>
    <row r="7" spans="1:7" s="11" customFormat="1" ht="21.75" customHeight="1" x14ac:dyDescent="0.45">
      <c r="A7" s="346" t="str">
        <f>'A3 Exploitation'!A8:F8</f>
        <v>Bizerte</v>
      </c>
      <c r="B7" s="346"/>
      <c r="C7" s="346"/>
      <c r="D7" s="346"/>
      <c r="E7" s="346"/>
      <c r="F7" s="346"/>
      <c r="G7" s="104"/>
    </row>
    <row r="8" spans="1:7" s="11" customFormat="1" ht="24" x14ac:dyDescent="0.45">
      <c r="A8" s="242" t="s">
        <v>42</v>
      </c>
      <c r="B8" s="373">
        <f>'A3 Exploitation'!B9:F9</f>
        <v>0</v>
      </c>
      <c r="C8" s="373"/>
      <c r="D8" s="373"/>
      <c r="E8" s="373"/>
      <c r="F8" s="373"/>
      <c r="G8" s="104"/>
    </row>
    <row r="9" spans="1:7" s="11" customFormat="1" ht="24" x14ac:dyDescent="0.45">
      <c r="A9" s="243" t="s">
        <v>44</v>
      </c>
      <c r="B9" s="374">
        <f>'A3 Exploitation'!B10:F10</f>
        <v>0</v>
      </c>
      <c r="C9" s="374"/>
      <c r="D9" s="374"/>
      <c r="E9" s="374"/>
      <c r="F9" s="374"/>
      <c r="G9" s="104"/>
    </row>
    <row r="10" spans="1:7" s="11" customFormat="1" ht="24" x14ac:dyDescent="0.45">
      <c r="A10" s="242" t="s">
        <v>43</v>
      </c>
      <c r="B10" s="370">
        <f>'A3 Exploitation'!B11:F11</f>
        <v>0</v>
      </c>
      <c r="C10" s="370"/>
      <c r="D10" s="370"/>
      <c r="E10" s="370"/>
      <c r="F10" s="370"/>
      <c r="G10" s="104"/>
    </row>
    <row r="11" spans="1:7" s="11" customFormat="1" ht="24" x14ac:dyDescent="0.45">
      <c r="A11" s="242" t="s">
        <v>294</v>
      </c>
      <c r="B11" s="369">
        <f>D199</f>
        <v>0</v>
      </c>
      <c r="C11" s="369"/>
      <c r="D11" s="369"/>
      <c r="E11" s="369"/>
      <c r="F11" s="369"/>
      <c r="G11" s="104"/>
    </row>
    <row r="12" spans="1:7" s="11" customFormat="1" ht="22.5" x14ac:dyDescent="0.45">
      <c r="A12" s="10"/>
      <c r="D12" s="342"/>
      <c r="E12" s="342"/>
      <c r="F12" s="342"/>
      <c r="G12" s="342"/>
    </row>
    <row r="13" spans="1:7" s="11" customFormat="1" ht="11.25" customHeight="1" x14ac:dyDescent="0.3">
      <c r="A13" s="325" t="s">
        <v>30</v>
      </c>
      <c r="B13" s="326" t="s">
        <v>31</v>
      </c>
      <c r="C13" s="326"/>
      <c r="D13" s="326" t="s">
        <v>46</v>
      </c>
      <c r="E13" s="326" t="s">
        <v>190</v>
      </c>
      <c r="F13" s="326" t="s">
        <v>191</v>
      </c>
      <c r="G13" s="91"/>
    </row>
    <row r="14" spans="1:7" s="11" customFormat="1" ht="12.75" customHeight="1" x14ac:dyDescent="0.3">
      <c r="A14" s="325"/>
      <c r="B14" s="246" t="s">
        <v>34</v>
      </c>
      <c r="C14" s="246" t="s">
        <v>33</v>
      </c>
      <c r="D14" s="326"/>
      <c r="E14" s="326"/>
      <c r="F14" s="326"/>
      <c r="G14" s="106"/>
    </row>
    <row r="15" spans="1:7" x14ac:dyDescent="0.3">
      <c r="A15" s="14"/>
      <c r="B15" s="14"/>
      <c r="C15" s="14"/>
      <c r="D15" s="14"/>
    </row>
    <row r="16" spans="1:7" ht="19.5" x14ac:dyDescent="0.4">
      <c r="A16" s="358" t="s">
        <v>0</v>
      </c>
      <c r="B16" s="359"/>
      <c r="C16" s="359"/>
      <c r="D16" s="359"/>
      <c r="E16" s="359"/>
      <c r="F16" s="359"/>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60" t="s">
        <v>36</v>
      </c>
      <c r="B22" s="356"/>
      <c r="C22" s="357"/>
      <c r="D22" s="289">
        <f>SUM(B17:C21)</f>
        <v>0</v>
      </c>
    </row>
    <row r="23" spans="1:7" x14ac:dyDescent="0.3">
      <c r="A23" s="351" t="s">
        <v>295</v>
      </c>
      <c r="B23" s="352"/>
      <c r="C23" s="353"/>
      <c r="D23" s="287">
        <f>D22/(COUNT(B17:C21)*2)</f>
        <v>0</v>
      </c>
    </row>
    <row r="24" spans="1:7" s="19" customFormat="1" x14ac:dyDescent="0.3">
      <c r="A24" s="23"/>
      <c r="B24" s="24"/>
      <c r="C24" s="24"/>
      <c r="D24" s="25"/>
      <c r="G24" s="105"/>
    </row>
    <row r="25" spans="1:7" ht="19.5" x14ac:dyDescent="0.4">
      <c r="A25" s="349" t="s">
        <v>4</v>
      </c>
      <c r="B25" s="350"/>
      <c r="C25" s="350"/>
      <c r="D25" s="350"/>
      <c r="E25" s="350"/>
      <c r="F25" s="35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8">
        <f>SUM(B26:C32)</f>
        <v>0</v>
      </c>
    </row>
    <row r="34" spans="1:7" x14ac:dyDescent="0.3">
      <c r="A34" s="351" t="s">
        <v>295</v>
      </c>
      <c r="B34" s="352"/>
      <c r="C34" s="353"/>
      <c r="D34" s="287">
        <f>D33/(COUNT(B26:C32)*2)</f>
        <v>0</v>
      </c>
    </row>
    <row r="35" spans="1:7" s="19" customFormat="1" x14ac:dyDescent="0.3">
      <c r="A35" s="23"/>
      <c r="B35" s="24"/>
      <c r="C35" s="24"/>
      <c r="D35" s="25"/>
      <c r="G35" s="105"/>
    </row>
    <row r="36" spans="1:7" s="19" customFormat="1" ht="19.5" x14ac:dyDescent="0.4">
      <c r="A36" s="349" t="s">
        <v>219</v>
      </c>
      <c r="B36" s="350"/>
      <c r="C36" s="350"/>
      <c r="D36" s="350"/>
      <c r="E36" s="350"/>
      <c r="F36" s="35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8">
        <f>SUM(B37:C41)</f>
        <v>0</v>
      </c>
      <c r="E42" s="12"/>
      <c r="F42" s="12"/>
      <c r="G42" s="105"/>
    </row>
    <row r="43" spans="1:7" s="19" customFormat="1" x14ac:dyDescent="0.3">
      <c r="A43" s="351" t="s">
        <v>295</v>
      </c>
      <c r="B43" s="352"/>
      <c r="C43" s="353"/>
      <c r="D43" s="287">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8">
        <f>SUM(B46:C51)</f>
        <v>0</v>
      </c>
    </row>
    <row r="53" spans="1:7" x14ac:dyDescent="0.3">
      <c r="A53" s="351" t="s">
        <v>295</v>
      </c>
      <c r="B53" s="352"/>
      <c r="C53" s="353"/>
      <c r="D53" s="287">
        <f>D52/(COUNT(B46:C51)*2)</f>
        <v>0</v>
      </c>
    </row>
    <row r="54" spans="1:7" s="19" customFormat="1" x14ac:dyDescent="0.3">
      <c r="A54" s="23"/>
      <c r="B54" s="24"/>
      <c r="C54" s="24"/>
      <c r="D54" s="25"/>
      <c r="G54" s="105"/>
    </row>
    <row r="55" spans="1:7" ht="19.5" x14ac:dyDescent="0.4">
      <c r="A55" s="349" t="s">
        <v>8</v>
      </c>
      <c r="B55" s="350"/>
      <c r="C55" s="350"/>
      <c r="D55" s="350"/>
      <c r="E55" s="350"/>
      <c r="F55" s="35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8">
        <f>SUM(B56:C62)</f>
        <v>0</v>
      </c>
    </row>
    <row r="64" spans="1:7" x14ac:dyDescent="0.3">
      <c r="A64" s="351" t="s">
        <v>295</v>
      </c>
      <c r="B64" s="352"/>
      <c r="C64" s="353"/>
      <c r="D64" s="287">
        <f>D63/(COUNT(B56:C62)*2)</f>
        <v>0</v>
      </c>
    </row>
    <row r="65" spans="1:7" s="19" customFormat="1" x14ac:dyDescent="0.3">
      <c r="A65" s="23"/>
      <c r="B65" s="24"/>
      <c r="C65" s="24"/>
      <c r="D65" s="25"/>
      <c r="G65" s="105"/>
    </row>
    <row r="66" spans="1:7" ht="19.5" x14ac:dyDescent="0.4">
      <c r="A66" s="349" t="s">
        <v>130</v>
      </c>
      <c r="B66" s="350"/>
      <c r="C66" s="350"/>
      <c r="D66" s="350"/>
      <c r="E66" s="350"/>
      <c r="F66" s="35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8">
        <f>SUM(B67:C83)</f>
        <v>0</v>
      </c>
    </row>
    <row r="85" spans="1:7" x14ac:dyDescent="0.3">
      <c r="A85" s="351" t="s">
        <v>295</v>
      </c>
      <c r="B85" s="352"/>
      <c r="C85" s="353"/>
      <c r="D85" s="287">
        <f>D84/(COUNT(B67:C83)*2)</f>
        <v>0</v>
      </c>
    </row>
    <row r="86" spans="1:7" s="19" customFormat="1" x14ac:dyDescent="0.3">
      <c r="A86" s="23"/>
      <c r="B86" s="24"/>
      <c r="C86" s="24"/>
      <c r="D86" s="25"/>
      <c r="G86" s="105"/>
    </row>
    <row r="87" spans="1:7" ht="19.5" x14ac:dyDescent="0.4">
      <c r="A87" s="349" t="s">
        <v>211</v>
      </c>
      <c r="B87" s="350"/>
      <c r="C87" s="350"/>
      <c r="D87" s="350"/>
      <c r="E87" s="350"/>
      <c r="F87" s="35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8">
        <f>SUM(B88:C101)</f>
        <v>0</v>
      </c>
    </row>
    <row r="103" spans="1:7" x14ac:dyDescent="0.3">
      <c r="A103" s="351" t="s">
        <v>295</v>
      </c>
      <c r="B103" s="352"/>
      <c r="C103" s="353"/>
      <c r="D103" s="287">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9" t="s">
        <v>212</v>
      </c>
      <c r="B106" s="350"/>
      <c r="C106" s="350"/>
      <c r="D106" s="350"/>
      <c r="E106" s="350"/>
      <c r="F106" s="35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8">
        <f>SUM(B107:C117)</f>
        <v>0</v>
      </c>
      <c r="E118" s="12"/>
      <c r="F118" s="12"/>
      <c r="G118" s="105"/>
    </row>
    <row r="119" spans="1:7" s="19" customFormat="1" x14ac:dyDescent="0.3">
      <c r="A119" s="351" t="s">
        <v>295</v>
      </c>
      <c r="B119" s="352"/>
      <c r="C119" s="353"/>
      <c r="D119" s="287">
        <f>D118/(COUNT(B107:C117)*2)</f>
        <v>0</v>
      </c>
      <c r="E119" s="12"/>
      <c r="F119" s="12"/>
      <c r="G119" s="105"/>
    </row>
    <row r="120" spans="1:7" s="19" customFormat="1" x14ac:dyDescent="0.3">
      <c r="A120" s="23"/>
      <c r="B120" s="24"/>
      <c r="C120" s="24"/>
      <c r="D120" s="25"/>
      <c r="G120" s="105"/>
    </row>
    <row r="121" spans="1:7" ht="19.5" x14ac:dyDescent="0.4">
      <c r="A121" s="349" t="s">
        <v>185</v>
      </c>
      <c r="B121" s="350"/>
      <c r="C121" s="350"/>
      <c r="D121" s="350"/>
      <c r="E121" s="350"/>
      <c r="F121" s="35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8">
        <f>SUM(B122:C132)</f>
        <v>0</v>
      </c>
    </row>
    <row r="134" spans="1:7" x14ac:dyDescent="0.3">
      <c r="A134" s="351" t="s">
        <v>295</v>
      </c>
      <c r="B134" s="352"/>
      <c r="C134" s="353"/>
      <c r="D134" s="290">
        <f>D133/(COUNT(B122:C132)*2)</f>
        <v>0</v>
      </c>
    </row>
    <row r="135" spans="1:7" s="19" customFormat="1" x14ac:dyDescent="0.3">
      <c r="A135" s="23"/>
      <c r="B135" s="24"/>
      <c r="C135" s="24"/>
      <c r="D135" s="28"/>
      <c r="G135" s="105"/>
    </row>
    <row r="136" spans="1:7" ht="19.5" x14ac:dyDescent="0.4">
      <c r="A136" s="349" t="s">
        <v>71</v>
      </c>
      <c r="B136" s="350"/>
      <c r="C136" s="350"/>
      <c r="D136" s="350"/>
      <c r="E136" s="350"/>
      <c r="F136" s="35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8">
        <f>SUM(B137:C148)</f>
        <v>0</v>
      </c>
    </row>
    <row r="150" spans="1:7" x14ac:dyDescent="0.3">
      <c r="A150" s="351" t="s">
        <v>295</v>
      </c>
      <c r="B150" s="352"/>
      <c r="C150" s="353"/>
      <c r="D150" s="287">
        <f>D149/(COUNT(B137:C148)*2)</f>
        <v>0</v>
      </c>
    </row>
    <row r="151" spans="1:7" s="19" customFormat="1" x14ac:dyDescent="0.3">
      <c r="A151" s="23"/>
      <c r="B151" s="24"/>
      <c r="C151" s="24"/>
      <c r="D151" s="25"/>
      <c r="G151" s="105"/>
    </row>
    <row r="152" spans="1:7" ht="19.5" x14ac:dyDescent="0.4">
      <c r="A152" s="349" t="s">
        <v>217</v>
      </c>
      <c r="B152" s="350"/>
      <c r="C152" s="350"/>
      <c r="D152" s="350"/>
      <c r="E152" s="350"/>
      <c r="F152" s="35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6"/>
      <c r="C161" s="357"/>
      <c r="D161" s="289">
        <f>SUM(B153:C160)</f>
        <v>0</v>
      </c>
    </row>
    <row r="162" spans="1:7" x14ac:dyDescent="0.3">
      <c r="A162" s="351" t="s">
        <v>295</v>
      </c>
      <c r="B162" s="352"/>
      <c r="C162" s="353"/>
      <c r="D162" s="287">
        <f>D161/(COUNT(B153:C160)*2)</f>
        <v>0</v>
      </c>
    </row>
    <row r="163" spans="1:7" s="19" customFormat="1" x14ac:dyDescent="0.3">
      <c r="A163" s="23"/>
      <c r="B163" s="24"/>
      <c r="C163" s="26"/>
      <c r="D163" s="27"/>
      <c r="G163" s="105"/>
    </row>
    <row r="164" spans="1:7" ht="19.5" x14ac:dyDescent="0.4">
      <c r="A164" s="349" t="s">
        <v>77</v>
      </c>
      <c r="B164" s="350"/>
      <c r="C164" s="350"/>
      <c r="D164" s="350"/>
      <c r="E164" s="350"/>
      <c r="F164" s="35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8">
        <f>SUM(B165:C168)</f>
        <v>0</v>
      </c>
    </row>
    <row r="170" spans="1:7" x14ac:dyDescent="0.3">
      <c r="A170" s="351" t="s">
        <v>295</v>
      </c>
      <c r="B170" s="352"/>
      <c r="C170" s="353"/>
      <c r="D170" s="287">
        <f>D169/(COUNT(B165:C168)*2)</f>
        <v>0</v>
      </c>
    </row>
    <row r="171" spans="1:7" s="19" customFormat="1" x14ac:dyDescent="0.3">
      <c r="A171" s="23"/>
      <c r="B171" s="24"/>
      <c r="C171" s="24"/>
      <c r="D171" s="25"/>
      <c r="G171" s="105"/>
    </row>
    <row r="172" spans="1:7" ht="19.5" x14ac:dyDescent="0.4">
      <c r="A172" s="354" t="s">
        <v>17</v>
      </c>
      <c r="B172" s="355"/>
      <c r="C172" s="355"/>
      <c r="D172" s="355"/>
      <c r="E172" s="355"/>
      <c r="F172" s="355"/>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8">
        <f>SUM(B173:C176)</f>
        <v>0</v>
      </c>
    </row>
    <row r="178" spans="1:7" x14ac:dyDescent="0.3">
      <c r="A178" s="351" t="s">
        <v>295</v>
      </c>
      <c r="B178" s="352"/>
      <c r="C178" s="353"/>
      <c r="D178" s="287">
        <f>D177/(COUNT(B173:C176)*2)</f>
        <v>0</v>
      </c>
    </row>
    <row r="179" spans="1:7" s="19" customFormat="1" x14ac:dyDescent="0.3">
      <c r="A179" s="23"/>
      <c r="B179" s="24"/>
      <c r="C179" s="24"/>
      <c r="D179" s="25"/>
      <c r="G179" s="105"/>
    </row>
    <row r="180" spans="1:7" ht="19.5" x14ac:dyDescent="0.4">
      <c r="A180" s="349" t="s">
        <v>78</v>
      </c>
      <c r="B180" s="350"/>
      <c r="C180" s="350"/>
      <c r="D180" s="350"/>
      <c r="E180" s="350"/>
      <c r="F180" s="35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8">
        <f>SUM(B181:C185)</f>
        <v>0</v>
      </c>
    </row>
    <row r="187" spans="1:7" x14ac:dyDescent="0.3">
      <c r="A187" s="351" t="s">
        <v>295</v>
      </c>
      <c r="B187" s="352"/>
      <c r="C187" s="353"/>
      <c r="D187" s="287">
        <f>D186/(COUNT(B181:C185)*2)</f>
        <v>0</v>
      </c>
    </row>
    <row r="188" spans="1:7" s="19" customFormat="1" x14ac:dyDescent="0.3">
      <c r="A188" s="23"/>
      <c r="B188" s="24"/>
      <c r="C188" s="24"/>
      <c r="D188" s="25"/>
      <c r="G188" s="105"/>
    </row>
    <row r="189" spans="1:7" ht="19.5" x14ac:dyDescent="0.4">
      <c r="A189" s="349" t="s">
        <v>216</v>
      </c>
      <c r="B189" s="350"/>
      <c r="C189" s="350"/>
      <c r="D189" s="350"/>
      <c r="E189" s="350"/>
      <c r="F189" s="35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8">
        <f>SUM(B190:C193)</f>
        <v>0</v>
      </c>
    </row>
    <row r="195" spans="1:6" x14ac:dyDescent="0.3">
      <c r="A195" s="351" t="s">
        <v>295</v>
      </c>
      <c r="B195" s="352"/>
      <c r="C195" s="353"/>
      <c r="D195" s="287">
        <f>D194/(COUNT(B190:C193)*2)</f>
        <v>0</v>
      </c>
    </row>
    <row r="197" spans="1:6" ht="18" x14ac:dyDescent="0.35">
      <c r="A197" s="47" t="s">
        <v>246</v>
      </c>
      <c r="B197" s="46"/>
      <c r="C197" s="46"/>
      <c r="D197" s="238" t="e">
        <f>E197*100/F197</f>
        <v>#DIV/0!</v>
      </c>
      <c r="E197" s="231">
        <f>COUNTIF('A2 Technique'!F17:F193,"ok")</f>
        <v>0</v>
      </c>
      <c r="F197" s="232">
        <f>COUNTA('A2 Technique'!F17:F193)</f>
        <v>0</v>
      </c>
    </row>
    <row r="198" spans="1:6" ht="22.5" x14ac:dyDescent="0.3">
      <c r="A198" s="262" t="s">
        <v>322</v>
      </c>
      <c r="B198" s="283"/>
      <c r="C198" s="284"/>
      <c r="D198" s="285">
        <f>SUM(D194,D186,D177,D169,D161,D63,D52,D33,D22,D118,D149,D133,D102,D84,D42)</f>
        <v>0</v>
      </c>
    </row>
    <row r="199" spans="1:6" ht="22.5" x14ac:dyDescent="0.3">
      <c r="A199" s="262" t="s">
        <v>323</v>
      </c>
      <c r="B199" s="283"/>
      <c r="C199" s="284"/>
      <c r="D199" s="286">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4"/>
      <c r="E1" s="344"/>
      <c r="F1" s="344"/>
      <c r="G1" s="344"/>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5" t="s">
        <v>179</v>
      </c>
      <c r="B7" s="345"/>
      <c r="C7" s="345"/>
      <c r="D7" s="345"/>
      <c r="E7" s="345"/>
      <c r="F7" s="345"/>
      <c r="G7" s="104"/>
    </row>
    <row r="8" spans="1:7" ht="29.25" x14ac:dyDescent="0.45">
      <c r="A8" s="346" t="str">
        <f>'Page de garde'!D18</f>
        <v>Bizerte</v>
      </c>
      <c r="B8" s="346"/>
      <c r="C8" s="346"/>
      <c r="D8" s="346"/>
      <c r="E8" s="346"/>
      <c r="F8" s="346"/>
      <c r="G8" s="104"/>
    </row>
    <row r="9" spans="1:7" ht="24" x14ac:dyDescent="0.45">
      <c r="A9" s="305" t="s">
        <v>42</v>
      </c>
      <c r="B9" s="380"/>
      <c r="C9" s="380"/>
      <c r="D9" s="380"/>
      <c r="E9" s="380"/>
      <c r="F9" s="380"/>
      <c r="G9" s="104"/>
    </row>
    <row r="10" spans="1:7" ht="24" x14ac:dyDescent="0.45">
      <c r="A10" s="306" t="s">
        <v>44</v>
      </c>
      <c r="B10" s="381"/>
      <c r="C10" s="381"/>
      <c r="D10" s="381"/>
      <c r="E10" s="381"/>
      <c r="F10" s="381"/>
      <c r="G10" s="104"/>
    </row>
    <row r="11" spans="1:7" ht="24" x14ac:dyDescent="0.45">
      <c r="A11" s="305" t="s">
        <v>43</v>
      </c>
      <c r="B11" s="379"/>
      <c r="C11" s="379"/>
      <c r="D11" s="379"/>
      <c r="E11" s="379"/>
      <c r="F11" s="379"/>
      <c r="G11" s="104"/>
    </row>
    <row r="12" spans="1:7" ht="24" x14ac:dyDescent="0.45">
      <c r="A12" s="305" t="s">
        <v>239</v>
      </c>
      <c r="B12" s="382">
        <f>D549</f>
        <v>0</v>
      </c>
      <c r="C12" s="382"/>
      <c r="D12" s="382"/>
      <c r="E12" s="382"/>
      <c r="F12" s="382"/>
      <c r="G12" s="104"/>
    </row>
    <row r="13" spans="1:7" ht="22.5" x14ac:dyDescent="0.45">
      <c r="D13" s="342"/>
      <c r="E13" s="342"/>
      <c r="F13" s="342"/>
      <c r="G13" s="342"/>
    </row>
    <row r="14" spans="1:7" ht="16.5" customHeight="1" x14ac:dyDescent="0.3">
      <c r="A14" s="11"/>
    </row>
    <row r="15" spans="1:7" ht="16.5" customHeight="1" x14ac:dyDescent="0.35">
      <c r="A15" s="279" t="s">
        <v>0</v>
      </c>
      <c r="B15" s="279"/>
      <c r="C15" s="279"/>
      <c r="D15" s="279"/>
      <c r="E15" s="279"/>
      <c r="F15" s="280"/>
    </row>
    <row r="16" spans="1:7" ht="16.5" customHeight="1" x14ac:dyDescent="0.35">
      <c r="A16" s="144">
        <f>B11</f>
        <v>0</v>
      </c>
      <c r="B16" s="143"/>
      <c r="C16" s="143"/>
      <c r="D16" s="143"/>
      <c r="E16" s="143"/>
      <c r="F16" s="156"/>
    </row>
    <row r="17" spans="1:8" ht="16.5" customHeight="1" x14ac:dyDescent="0.3">
      <c r="A17" s="325" t="s">
        <v>30</v>
      </c>
      <c r="B17" s="326" t="s">
        <v>31</v>
      </c>
      <c r="C17" s="326"/>
      <c r="D17" s="326" t="s">
        <v>46</v>
      </c>
      <c r="E17" s="327" t="s">
        <v>310</v>
      </c>
      <c r="F17" s="327" t="s">
        <v>357</v>
      </c>
    </row>
    <row r="18" spans="1:8" ht="16.5" customHeight="1" x14ac:dyDescent="0.3">
      <c r="A18" s="325"/>
      <c r="B18" s="246" t="s">
        <v>34</v>
      </c>
      <c r="C18" s="246" t="s">
        <v>33</v>
      </c>
      <c r="D18" s="326"/>
      <c r="E18" s="327"/>
      <c r="F18" s="327"/>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7" t="s">
        <v>36</v>
      </c>
      <c r="B25" s="247"/>
      <c r="C25" s="247"/>
      <c r="D25" s="247">
        <f>SUM(B21:C24)</f>
        <v>0</v>
      </c>
    </row>
    <row r="26" spans="1:8" x14ac:dyDescent="0.3">
      <c r="A26" s="247" t="s">
        <v>35</v>
      </c>
      <c r="B26" s="248"/>
      <c r="C26" s="249"/>
      <c r="D26" s="250">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5" t="s">
        <v>378</v>
      </c>
      <c r="B38" s="336"/>
      <c r="C38" s="336"/>
      <c r="D38" s="336"/>
      <c r="E38" s="336"/>
      <c r="F38" s="337"/>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1" t="s">
        <v>36</v>
      </c>
      <c r="B42" s="251"/>
      <c r="C42" s="251"/>
      <c r="D42" s="251">
        <f>SUM(B29:C37,B39:C41)</f>
        <v>0</v>
      </c>
    </row>
    <row r="43" spans="1:7" x14ac:dyDescent="0.3">
      <c r="A43" s="247" t="s">
        <v>35</v>
      </c>
      <c r="B43" s="248"/>
      <c r="C43" s="249"/>
      <c r="D43" s="250">
        <f>D42/(COUNT(B29:C37,B39:C41)*2)</f>
        <v>0</v>
      </c>
    </row>
    <row r="44" spans="1:7" x14ac:dyDescent="0.3">
      <c r="A44" s="2"/>
      <c r="B44" s="111"/>
      <c r="C44" s="111"/>
      <c r="D44" s="111"/>
    </row>
    <row r="45" spans="1:7" ht="18" x14ac:dyDescent="0.35">
      <c r="A45" s="267" t="s">
        <v>38</v>
      </c>
      <c r="B45" s="277"/>
      <c r="C45" s="278"/>
      <c r="D45" s="270">
        <f>SUM(D42,D25)</f>
        <v>0</v>
      </c>
    </row>
    <row r="46" spans="1:7" ht="18" x14ac:dyDescent="0.35">
      <c r="A46" s="267" t="s">
        <v>198</v>
      </c>
      <c r="B46" s="277"/>
      <c r="C46" s="278"/>
      <c r="D46" s="271">
        <f>D45/(COUNT(B29:C37,B21:C24,B39:C41)*2)</f>
        <v>0</v>
      </c>
    </row>
    <row r="47" spans="1:7" x14ac:dyDescent="0.3">
      <c r="A47" s="117"/>
      <c r="B47" s="103"/>
      <c r="C47" s="111"/>
      <c r="D47" s="103"/>
    </row>
    <row r="48" spans="1:7" ht="18" x14ac:dyDescent="0.35">
      <c r="A48" s="279" t="s">
        <v>124</v>
      </c>
      <c r="B48" s="279"/>
      <c r="C48" s="279"/>
      <c r="D48" s="279"/>
      <c r="E48" s="279"/>
      <c r="F48" s="280"/>
    </row>
    <row r="49" spans="1:7" x14ac:dyDescent="0.3">
      <c r="A49" s="118">
        <f>B11</f>
        <v>0</v>
      </c>
      <c r="B49" s="103"/>
      <c r="C49" s="111"/>
      <c r="D49" s="103"/>
    </row>
    <row r="50" spans="1:7" ht="16.5" customHeight="1" x14ac:dyDescent="0.3">
      <c r="A50" s="325" t="s">
        <v>30</v>
      </c>
      <c r="B50" s="326" t="s">
        <v>31</v>
      </c>
      <c r="C50" s="326"/>
      <c r="D50" s="326" t="s">
        <v>46</v>
      </c>
      <c r="E50" s="327" t="s">
        <v>310</v>
      </c>
      <c r="F50" s="327" t="s">
        <v>359</v>
      </c>
      <c r="G50" s="106"/>
    </row>
    <row r="51" spans="1:7" ht="16.5" customHeight="1" x14ac:dyDescent="0.3">
      <c r="A51" s="325"/>
      <c r="B51" s="246" t="s">
        <v>34</v>
      </c>
      <c r="C51" s="246" t="s">
        <v>33</v>
      </c>
      <c r="D51" s="326"/>
      <c r="E51" s="327"/>
      <c r="F51" s="327"/>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7" t="s">
        <v>36</v>
      </c>
      <c r="B61" s="247"/>
      <c r="C61" s="247"/>
      <c r="D61" s="247">
        <f>SUM(B53:C60)</f>
        <v>0</v>
      </c>
    </row>
    <row r="62" spans="1:7" x14ac:dyDescent="0.3">
      <c r="A62" s="247" t="s">
        <v>35</v>
      </c>
      <c r="B62" s="248"/>
      <c r="C62" s="249"/>
      <c r="D62" s="250">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7" t="s">
        <v>36</v>
      </c>
      <c r="B84" s="247"/>
      <c r="C84" s="247"/>
      <c r="D84" s="251">
        <f>SUM(B65:C83)</f>
        <v>0</v>
      </c>
    </row>
    <row r="85" spans="1:7" x14ac:dyDescent="0.3">
      <c r="A85" s="247" t="s">
        <v>35</v>
      </c>
      <c r="B85" s="248"/>
      <c r="C85" s="249"/>
      <c r="D85" s="250">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5" t="s">
        <v>378</v>
      </c>
      <c r="B94" s="336"/>
      <c r="C94" s="336"/>
      <c r="D94" s="336"/>
      <c r="E94" s="336"/>
      <c r="F94" s="337"/>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7" t="s">
        <v>36</v>
      </c>
      <c r="B100" s="247"/>
      <c r="C100" s="247"/>
      <c r="D100" s="247">
        <f>SUM(B88:C93,B95:C99)</f>
        <v>0</v>
      </c>
    </row>
    <row r="101" spans="1:7" x14ac:dyDescent="0.3">
      <c r="A101" s="247" t="s">
        <v>35</v>
      </c>
      <c r="B101" s="248"/>
      <c r="C101" s="249"/>
      <c r="D101" s="250">
        <f>D100/(COUNT(B88:C93,B95:C99)*2)</f>
        <v>0</v>
      </c>
    </row>
    <row r="102" spans="1:7" ht="18" x14ac:dyDescent="0.35">
      <c r="A102" s="267" t="s">
        <v>61</v>
      </c>
      <c r="B102" s="268"/>
      <c r="C102" s="269"/>
      <c r="D102" s="270">
        <f>SUM(D84,D100,D61)</f>
        <v>0</v>
      </c>
    </row>
    <row r="103" spans="1:7" ht="18" x14ac:dyDescent="0.35">
      <c r="A103" s="267" t="s">
        <v>199</v>
      </c>
      <c r="B103" s="268"/>
      <c r="C103" s="269"/>
      <c r="D103" s="271">
        <f>D102/(COUNT(B88:C93,B53:C60,B65:C83,B95:C99)*2)</f>
        <v>0</v>
      </c>
    </row>
    <row r="104" spans="1:7" x14ac:dyDescent="0.3">
      <c r="A104" s="1"/>
      <c r="B104" s="103"/>
      <c r="C104" s="111"/>
      <c r="D104" s="103"/>
    </row>
    <row r="105" spans="1:7" ht="18" x14ac:dyDescent="0.35">
      <c r="A105" s="279" t="s">
        <v>116</v>
      </c>
      <c r="B105" s="279"/>
      <c r="C105" s="279"/>
      <c r="D105" s="279"/>
      <c r="E105" s="279"/>
      <c r="F105" s="280"/>
    </row>
    <row r="106" spans="1:7" x14ac:dyDescent="0.3">
      <c r="A106" s="118">
        <f>B11</f>
        <v>0</v>
      </c>
      <c r="B106" s="103"/>
      <c r="C106" s="111"/>
      <c r="D106" s="103"/>
    </row>
    <row r="107" spans="1:7" ht="16.5" customHeight="1" x14ac:dyDescent="0.3">
      <c r="A107" s="325" t="s">
        <v>30</v>
      </c>
      <c r="B107" s="326" t="s">
        <v>31</v>
      </c>
      <c r="C107" s="326"/>
      <c r="D107" s="326" t="s">
        <v>46</v>
      </c>
      <c r="E107" s="327" t="s">
        <v>310</v>
      </c>
      <c r="F107" s="327" t="s">
        <v>359</v>
      </c>
    </row>
    <row r="108" spans="1:7" ht="16.5" customHeight="1" x14ac:dyDescent="0.3">
      <c r="A108" s="325"/>
      <c r="B108" s="246" t="s">
        <v>34</v>
      </c>
      <c r="C108" s="246" t="s">
        <v>33</v>
      </c>
      <c r="D108" s="326"/>
      <c r="E108" s="327"/>
      <c r="F108" s="327"/>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7" t="s">
        <v>36</v>
      </c>
      <c r="B117" s="247"/>
      <c r="C117" s="247"/>
      <c r="D117" s="247">
        <f>SUM(B110:C116)</f>
        <v>0</v>
      </c>
    </row>
    <row r="118" spans="1:6" x14ac:dyDescent="0.3">
      <c r="A118" s="247" t="s">
        <v>35</v>
      </c>
      <c r="B118" s="248"/>
      <c r="C118" s="249"/>
      <c r="D118" s="250">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7" t="s">
        <v>36</v>
      </c>
      <c r="B139" s="247"/>
      <c r="C139" s="247"/>
      <c r="D139" s="251">
        <f>SUM(B121:C138)</f>
        <v>0</v>
      </c>
    </row>
    <row r="140" spans="1:7" x14ac:dyDescent="0.3">
      <c r="A140" s="247" t="s">
        <v>35</v>
      </c>
      <c r="B140" s="248"/>
      <c r="C140" s="249"/>
      <c r="D140" s="250">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8" t="s">
        <v>378</v>
      </c>
      <c r="B148" s="339"/>
      <c r="C148" s="339"/>
      <c r="D148" s="340"/>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7" t="s">
        <v>36</v>
      </c>
      <c r="B154" s="247"/>
      <c r="C154" s="247"/>
      <c r="D154" s="247">
        <f>SUM(B143:C147,B149:C153)</f>
        <v>0</v>
      </c>
    </row>
    <row r="155" spans="1:7" x14ac:dyDescent="0.3">
      <c r="A155" s="247" t="s">
        <v>35</v>
      </c>
      <c r="B155" s="248"/>
      <c r="C155" s="249"/>
      <c r="D155" s="250">
        <f>D154/(COUNT(B143:C147,B149:C153)*2)</f>
        <v>0</v>
      </c>
    </row>
    <row r="156" spans="1:7" x14ac:dyDescent="0.3">
      <c r="A156" s="117"/>
      <c r="B156" s="103"/>
      <c r="C156" s="111"/>
      <c r="D156" s="103"/>
    </row>
    <row r="157" spans="1:7" ht="18" x14ac:dyDescent="0.35">
      <c r="A157" s="267" t="s">
        <v>125</v>
      </c>
      <c r="B157" s="268"/>
      <c r="C157" s="269"/>
      <c r="D157" s="270">
        <f>SUM(D154,D117,D139)</f>
        <v>0</v>
      </c>
    </row>
    <row r="158" spans="1:7" ht="18" x14ac:dyDescent="0.35">
      <c r="A158" s="267" t="s">
        <v>200</v>
      </c>
      <c r="B158" s="268"/>
      <c r="C158" s="269"/>
      <c r="D158" s="271">
        <f>D157/(COUNT(B143:C147,B110:C116,B121:C138,B149:C153)*2)</f>
        <v>0</v>
      </c>
    </row>
    <row r="159" spans="1:7" x14ac:dyDescent="0.3">
      <c r="A159" s="117"/>
      <c r="B159" s="103"/>
      <c r="C159" s="111"/>
      <c r="D159" s="103"/>
    </row>
    <row r="160" spans="1:7" ht="18" x14ac:dyDescent="0.35">
      <c r="A160" s="279" t="s">
        <v>117</v>
      </c>
      <c r="B160" s="279"/>
      <c r="C160" s="279"/>
      <c r="D160" s="279"/>
      <c r="E160" s="279"/>
      <c r="F160" s="280"/>
    </row>
    <row r="161" spans="1:7" x14ac:dyDescent="0.3">
      <c r="A161" s="118">
        <f>B11</f>
        <v>0</v>
      </c>
      <c r="B161" s="103"/>
      <c r="C161" s="111"/>
      <c r="D161" s="106"/>
    </row>
    <row r="162" spans="1:7" ht="16.5" customHeight="1" x14ac:dyDescent="0.3">
      <c r="A162" s="325" t="s">
        <v>30</v>
      </c>
      <c r="B162" s="326" t="s">
        <v>31</v>
      </c>
      <c r="C162" s="326"/>
      <c r="D162" s="326" t="s">
        <v>46</v>
      </c>
      <c r="E162" s="327" t="s">
        <v>310</v>
      </c>
      <c r="F162" s="327" t="s">
        <v>359</v>
      </c>
      <c r="G162" s="106"/>
    </row>
    <row r="163" spans="1:7" ht="16.5" customHeight="1" x14ac:dyDescent="0.3">
      <c r="A163" s="325"/>
      <c r="B163" s="246" t="s">
        <v>34</v>
      </c>
      <c r="C163" s="246" t="s">
        <v>33</v>
      </c>
      <c r="D163" s="326"/>
      <c r="E163" s="327"/>
      <c r="F163" s="327"/>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7" t="s">
        <v>36</v>
      </c>
      <c r="B172" s="247"/>
      <c r="C172" s="247"/>
      <c r="D172" s="247">
        <f>SUM(B165:C171)</f>
        <v>0</v>
      </c>
    </row>
    <row r="173" spans="1:7" x14ac:dyDescent="0.3">
      <c r="A173" s="247" t="s">
        <v>35</v>
      </c>
      <c r="B173" s="248"/>
      <c r="C173" s="249"/>
      <c r="D173" s="250">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1" t="s">
        <v>378</v>
      </c>
      <c r="B195" s="331"/>
      <c r="C195" s="331"/>
      <c r="D195" s="331"/>
      <c r="E195" s="331"/>
      <c r="F195" s="331"/>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1" t="s">
        <v>36</v>
      </c>
      <c r="B201" s="251"/>
      <c r="C201" s="251"/>
      <c r="D201" s="251">
        <f>SUM(B176:C194,B196:C200)</f>
        <v>0</v>
      </c>
    </row>
    <row r="202" spans="1:7" x14ac:dyDescent="0.3">
      <c r="A202" s="247" t="s">
        <v>35</v>
      </c>
      <c r="B202" s="248"/>
      <c r="C202" s="249"/>
      <c r="D202" s="250">
        <f>D201/(COUNT(B176:C194,B196:C200)*2)</f>
        <v>0</v>
      </c>
    </row>
    <row r="203" spans="1:7" x14ac:dyDescent="0.3">
      <c r="A203" s="117"/>
      <c r="B203" s="103"/>
      <c r="C203" s="111"/>
      <c r="D203" s="103"/>
    </row>
    <row r="204" spans="1:7" ht="18" x14ac:dyDescent="0.35">
      <c r="A204" s="267" t="s">
        <v>126</v>
      </c>
      <c r="B204" s="268"/>
      <c r="C204" s="269"/>
      <c r="D204" s="270">
        <f>SUM(D172,D201)</f>
        <v>0</v>
      </c>
    </row>
    <row r="205" spans="1:7" ht="18" x14ac:dyDescent="0.35">
      <c r="A205" s="267" t="s">
        <v>201</v>
      </c>
      <c r="B205" s="268"/>
      <c r="C205" s="269"/>
      <c r="D205" s="271">
        <f>D204/(COUNT(B165:C171,B176:C194,B196:C200)*2)</f>
        <v>0</v>
      </c>
    </row>
    <row r="206" spans="1:7" x14ac:dyDescent="0.3">
      <c r="A206" s="117"/>
      <c r="B206" s="103"/>
      <c r="C206" s="111"/>
      <c r="D206" s="103"/>
    </row>
    <row r="207" spans="1:7" ht="18" x14ac:dyDescent="0.35">
      <c r="A207" s="279" t="s">
        <v>154</v>
      </c>
      <c r="B207" s="279"/>
      <c r="C207" s="279"/>
      <c r="D207" s="279"/>
      <c r="E207" s="279"/>
      <c r="F207" s="280"/>
    </row>
    <row r="208" spans="1:7" x14ac:dyDescent="0.3">
      <c r="A208" s="128">
        <f>B11</f>
        <v>0</v>
      </c>
      <c r="B208" s="103"/>
      <c r="C208" s="111"/>
      <c r="D208" s="103"/>
    </row>
    <row r="209" spans="1:7" ht="16.5" customHeight="1" x14ac:dyDescent="0.3">
      <c r="A209" s="325" t="s">
        <v>30</v>
      </c>
      <c r="B209" s="326" t="s">
        <v>31</v>
      </c>
      <c r="C209" s="326"/>
      <c r="D209" s="326" t="s">
        <v>46</v>
      </c>
      <c r="E209" s="327" t="s">
        <v>310</v>
      </c>
      <c r="F209" s="327" t="s">
        <v>359</v>
      </c>
      <c r="G209" s="106"/>
    </row>
    <row r="210" spans="1:7" ht="16.5" customHeight="1" x14ac:dyDescent="0.3">
      <c r="A210" s="325"/>
      <c r="B210" s="246" t="s">
        <v>34</v>
      </c>
      <c r="C210" s="246" t="s">
        <v>33</v>
      </c>
      <c r="D210" s="326"/>
      <c r="E210" s="327"/>
      <c r="F210" s="327"/>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7" t="s">
        <v>36</v>
      </c>
      <c r="B222" s="247"/>
      <c r="C222" s="247"/>
      <c r="D222" s="247">
        <f>SUM(B212:C221)</f>
        <v>0</v>
      </c>
    </row>
    <row r="223" spans="1:7" x14ac:dyDescent="0.3">
      <c r="A223" s="247" t="s">
        <v>35</v>
      </c>
      <c r="B223" s="248"/>
      <c r="C223" s="249"/>
      <c r="D223" s="250">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7" t="s">
        <v>36</v>
      </c>
      <c r="B244" s="247"/>
      <c r="C244" s="247"/>
      <c r="D244" s="247">
        <f>SUM(B226:C243)</f>
        <v>0</v>
      </c>
    </row>
    <row r="245" spans="1:7" x14ac:dyDescent="0.3">
      <c r="A245" s="247" t="s">
        <v>35</v>
      </c>
      <c r="B245" s="248"/>
      <c r="C245" s="249"/>
      <c r="D245" s="250">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1" t="s">
        <v>378</v>
      </c>
      <c r="B256" s="331"/>
      <c r="C256" s="331"/>
      <c r="D256" s="331"/>
      <c r="E256" s="331"/>
      <c r="F256" s="331"/>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7" t="s">
        <v>36</v>
      </c>
      <c r="B262" s="247"/>
      <c r="C262" s="247"/>
      <c r="D262" s="247">
        <f>SUM(B248:C255,B257:C261)</f>
        <v>0</v>
      </c>
    </row>
    <row r="263" spans="1:7" x14ac:dyDescent="0.3">
      <c r="A263" s="247" t="s">
        <v>35</v>
      </c>
      <c r="B263" s="248"/>
      <c r="C263" s="249"/>
      <c r="D263" s="250">
        <f>D262/(COUNT(B248:C255,B257:C261)*2)</f>
        <v>0</v>
      </c>
    </row>
    <row r="264" spans="1:7" x14ac:dyDescent="0.3">
      <c r="A264" s="117"/>
      <c r="B264" s="103"/>
      <c r="C264" s="111"/>
      <c r="D264" s="103"/>
    </row>
    <row r="265" spans="1:7" ht="18" x14ac:dyDescent="0.35">
      <c r="A265" s="267" t="s">
        <v>70</v>
      </c>
      <c r="B265" s="268"/>
      <c r="C265" s="269"/>
      <c r="D265" s="270">
        <f>SUM(D262,D222,D244)</f>
        <v>0</v>
      </c>
    </row>
    <row r="266" spans="1:7" ht="18" x14ac:dyDescent="0.35">
      <c r="A266" s="273" t="s">
        <v>202</v>
      </c>
      <c r="B266" s="274"/>
      <c r="C266" s="275"/>
      <c r="D266" s="276">
        <f>D265/(COUNT(B226:C243,B248:C255,B212:C221,B257:C261)*2)</f>
        <v>0</v>
      </c>
    </row>
    <row r="267" spans="1:7" s="13" customFormat="1" ht="18" x14ac:dyDescent="0.35">
      <c r="A267" s="16"/>
      <c r="B267" s="130"/>
      <c r="C267" s="130"/>
      <c r="D267" s="131"/>
      <c r="F267" s="160"/>
      <c r="G267" s="168"/>
    </row>
    <row r="268" spans="1:7" s="13" customFormat="1" ht="18" x14ac:dyDescent="0.35">
      <c r="A268" s="279" t="s">
        <v>71</v>
      </c>
      <c r="B268" s="279"/>
      <c r="C268" s="279"/>
      <c r="D268" s="279"/>
      <c r="E268" s="279"/>
      <c r="F268" s="280"/>
      <c r="G268" s="168"/>
    </row>
    <row r="269" spans="1:7" s="13" customFormat="1" x14ac:dyDescent="0.3">
      <c r="A269" s="118">
        <f>B11</f>
        <v>0</v>
      </c>
      <c r="B269" s="103"/>
      <c r="C269" s="111"/>
      <c r="D269" s="103"/>
      <c r="F269" s="160"/>
      <c r="G269" s="168"/>
    </row>
    <row r="270" spans="1:7" s="13" customFormat="1" ht="16.5" customHeight="1" x14ac:dyDescent="0.3">
      <c r="A270" s="325" t="s">
        <v>30</v>
      </c>
      <c r="B270" s="326" t="s">
        <v>31</v>
      </c>
      <c r="C270" s="326"/>
      <c r="D270" s="326" t="s">
        <v>46</v>
      </c>
      <c r="E270" s="327" t="s">
        <v>310</v>
      </c>
      <c r="F270" s="327" t="s">
        <v>359</v>
      </c>
      <c r="G270" s="168"/>
    </row>
    <row r="271" spans="1:7" s="13" customFormat="1" ht="16.5" customHeight="1" x14ac:dyDescent="0.3">
      <c r="A271" s="325"/>
      <c r="B271" s="246" t="s">
        <v>34</v>
      </c>
      <c r="C271" s="246" t="s">
        <v>33</v>
      </c>
      <c r="D271" s="326"/>
      <c r="E271" s="327"/>
      <c r="F271" s="327"/>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7" t="s">
        <v>36</v>
      </c>
      <c r="B285" s="247"/>
      <c r="C285" s="247"/>
      <c r="D285" s="247">
        <f>SUM(B273:C284)</f>
        <v>0</v>
      </c>
      <c r="F285" s="160"/>
      <c r="G285" s="168"/>
    </row>
    <row r="286" spans="1:7" s="13" customFormat="1" x14ac:dyDescent="0.3">
      <c r="A286" s="247" t="s">
        <v>35</v>
      </c>
      <c r="B286" s="248"/>
      <c r="C286" s="249"/>
      <c r="D286" s="250">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2" t="s">
        <v>395</v>
      </c>
      <c r="B308" s="333"/>
      <c r="C308" s="333"/>
      <c r="D308" s="333"/>
      <c r="E308" s="333"/>
      <c r="F308" s="334"/>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7" t="s">
        <v>36</v>
      </c>
      <c r="B314" s="247"/>
      <c r="C314" s="247"/>
      <c r="D314" s="247">
        <f>SUM(B289:C307,B309:C313)</f>
        <v>0</v>
      </c>
      <c r="F314" s="160"/>
      <c r="G314" s="168"/>
    </row>
    <row r="315" spans="1:7" s="13" customFormat="1" x14ac:dyDescent="0.3">
      <c r="A315" s="247" t="s">
        <v>35</v>
      </c>
      <c r="B315" s="248"/>
      <c r="C315" s="249"/>
      <c r="D315" s="250">
        <f>D314/(COUNT(B289:C307,B309:C313)*2)</f>
        <v>0</v>
      </c>
      <c r="F315" s="160"/>
      <c r="G315" s="168"/>
    </row>
    <row r="316" spans="1:7" s="13" customFormat="1" x14ac:dyDescent="0.3">
      <c r="A316" s="117"/>
      <c r="B316" s="103"/>
      <c r="C316" s="111"/>
      <c r="D316" s="103"/>
      <c r="F316" s="160"/>
      <c r="G316" s="168"/>
    </row>
    <row r="317" spans="1:7" s="13" customFormat="1" ht="18" x14ac:dyDescent="0.35">
      <c r="A317" s="267" t="s">
        <v>74</v>
      </c>
      <c r="B317" s="268"/>
      <c r="C317" s="269"/>
      <c r="D317" s="270">
        <f>SUM(D314,D285)</f>
        <v>0</v>
      </c>
      <c r="F317" s="160"/>
      <c r="G317" s="168"/>
    </row>
    <row r="318" spans="1:7" s="13" customFormat="1" ht="18" x14ac:dyDescent="0.35">
      <c r="A318" s="267" t="s">
        <v>203</v>
      </c>
      <c r="B318" s="268"/>
      <c r="C318" s="269"/>
      <c r="D318" s="271">
        <f>D317/(COUNT(B273:C284,B289:C307,B309:C313)*2)</f>
        <v>0</v>
      </c>
      <c r="F318" s="160"/>
      <c r="G318" s="168"/>
    </row>
    <row r="319" spans="1:7" s="13" customFormat="1" ht="18" x14ac:dyDescent="0.35">
      <c r="A319" s="16"/>
      <c r="B319" s="130"/>
      <c r="C319" s="130"/>
      <c r="D319" s="131"/>
      <c r="F319" s="160"/>
      <c r="G319" s="168"/>
    </row>
    <row r="320" spans="1:7" ht="18" x14ac:dyDescent="0.35">
      <c r="A320" s="279" t="s">
        <v>4</v>
      </c>
      <c r="B320" s="279"/>
      <c r="C320" s="279"/>
      <c r="D320" s="279"/>
      <c r="E320" s="279"/>
      <c r="F320" s="280"/>
    </row>
    <row r="321" spans="1:7" x14ac:dyDescent="0.3">
      <c r="A321" s="55">
        <f>B11</f>
        <v>0</v>
      </c>
      <c r="B321" s="103"/>
      <c r="C321" s="111"/>
      <c r="D321" s="106"/>
    </row>
    <row r="322" spans="1:7" ht="16.5" customHeight="1" x14ac:dyDescent="0.3">
      <c r="A322" s="325" t="s">
        <v>30</v>
      </c>
      <c r="B322" s="326" t="s">
        <v>31</v>
      </c>
      <c r="C322" s="326"/>
      <c r="D322" s="326" t="s">
        <v>46</v>
      </c>
      <c r="E322" s="327" t="s">
        <v>310</v>
      </c>
      <c r="F322" s="327" t="s">
        <v>359</v>
      </c>
      <c r="G322" s="106"/>
    </row>
    <row r="323" spans="1:7" ht="16.5" customHeight="1" x14ac:dyDescent="0.3">
      <c r="A323" s="325"/>
      <c r="B323" s="246" t="s">
        <v>34</v>
      </c>
      <c r="C323" s="246" t="s">
        <v>33</v>
      </c>
      <c r="D323" s="326"/>
      <c r="E323" s="327"/>
      <c r="F323" s="327"/>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7" t="s">
        <v>36</v>
      </c>
      <c r="B333" s="247"/>
      <c r="C333" s="247"/>
      <c r="D333" s="247">
        <f>SUM(B325:C332)</f>
        <v>0</v>
      </c>
    </row>
    <row r="334" spans="1:7" x14ac:dyDescent="0.3">
      <c r="A334" s="247" t="s">
        <v>35</v>
      </c>
      <c r="B334" s="248"/>
      <c r="C334" s="249"/>
      <c r="D334" s="250">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2" t="s">
        <v>378</v>
      </c>
      <c r="B349" s="333"/>
      <c r="C349" s="333"/>
      <c r="D349" s="333"/>
      <c r="E349" s="333"/>
      <c r="F349" s="333"/>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7" t="s">
        <v>36</v>
      </c>
      <c r="B354" s="251"/>
      <c r="C354" s="251"/>
      <c r="D354" s="252">
        <f>SUM(B337:C348,B350:C353)</f>
        <v>0</v>
      </c>
    </row>
    <row r="355" spans="1:7" x14ac:dyDescent="0.3">
      <c r="A355" s="247" t="s">
        <v>35</v>
      </c>
      <c r="B355" s="248"/>
      <c r="C355" s="249"/>
      <c r="D355" s="250">
        <f>D354/(COUNT(B337:C348,B350:C353)*2)</f>
        <v>0</v>
      </c>
    </row>
    <row r="356" spans="1:7" x14ac:dyDescent="0.3">
      <c r="A356" s="2"/>
      <c r="B356" s="111"/>
      <c r="C356" s="111"/>
      <c r="D356" s="111"/>
    </row>
    <row r="357" spans="1:7" ht="18" x14ac:dyDescent="0.35">
      <c r="A357" s="267" t="s">
        <v>39</v>
      </c>
      <c r="B357" s="268"/>
      <c r="C357" s="269"/>
      <c r="D357" s="270">
        <f>SUM(D354,D333)</f>
        <v>0</v>
      </c>
    </row>
    <row r="358" spans="1:7" ht="18" x14ac:dyDescent="0.35">
      <c r="A358" s="267" t="s">
        <v>204</v>
      </c>
      <c r="B358" s="268"/>
      <c r="C358" s="269"/>
      <c r="D358" s="271">
        <f>D357/(COUNT(B337:C348,B325:C332,B350:C353)*2)</f>
        <v>0</v>
      </c>
    </row>
    <row r="359" spans="1:7" x14ac:dyDescent="0.3">
      <c r="A359" s="117"/>
      <c r="B359" s="103"/>
      <c r="C359" s="111"/>
      <c r="D359" s="103"/>
    </row>
    <row r="360" spans="1:7" ht="18" x14ac:dyDescent="0.35">
      <c r="A360" s="279" t="s">
        <v>21</v>
      </c>
      <c r="B360" s="279"/>
      <c r="C360" s="279"/>
      <c r="D360" s="279"/>
      <c r="E360" s="279"/>
      <c r="F360" s="280"/>
    </row>
    <row r="361" spans="1:7" x14ac:dyDescent="0.3">
      <c r="A361" s="56">
        <f>B11</f>
        <v>0</v>
      </c>
      <c r="B361" s="103"/>
      <c r="C361" s="111"/>
      <c r="D361" s="103"/>
    </row>
    <row r="362" spans="1:7" ht="16.5" customHeight="1" x14ac:dyDescent="0.3">
      <c r="A362" s="325" t="s">
        <v>30</v>
      </c>
      <c r="B362" s="326" t="s">
        <v>31</v>
      </c>
      <c r="C362" s="326"/>
      <c r="D362" s="326" t="s">
        <v>46</v>
      </c>
      <c r="E362" s="327" t="s">
        <v>310</v>
      </c>
      <c r="F362" s="327" t="s">
        <v>359</v>
      </c>
      <c r="G362" s="106"/>
    </row>
    <row r="363" spans="1:7" ht="16.5" customHeight="1" x14ac:dyDescent="0.3">
      <c r="A363" s="325"/>
      <c r="B363" s="246" t="s">
        <v>34</v>
      </c>
      <c r="C363" s="246" t="s">
        <v>33</v>
      </c>
      <c r="D363" s="326"/>
      <c r="E363" s="327"/>
      <c r="F363" s="327"/>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7" t="s">
        <v>36</v>
      </c>
      <c r="B373" s="247"/>
      <c r="C373" s="247"/>
      <c r="D373" s="251">
        <f>SUM(B365:C372)</f>
        <v>0</v>
      </c>
      <c r="G373" s="106"/>
    </row>
    <row r="374" spans="1:7" x14ac:dyDescent="0.3">
      <c r="A374" s="247" t="s">
        <v>35</v>
      </c>
      <c r="B374" s="248"/>
      <c r="C374" s="249"/>
      <c r="D374" s="250">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1" t="s">
        <v>378</v>
      </c>
      <c r="B383" s="331"/>
      <c r="C383" s="331"/>
      <c r="D383" s="331"/>
      <c r="E383" s="331"/>
      <c r="F383" s="331"/>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1" t="s">
        <v>36</v>
      </c>
      <c r="B387" s="251"/>
      <c r="C387" s="251"/>
      <c r="D387" s="251">
        <f>SUM(B377:C382,B384:C386)</f>
        <v>0</v>
      </c>
      <c r="G387" s="106"/>
    </row>
    <row r="388" spans="1:7" x14ac:dyDescent="0.3">
      <c r="A388" s="247" t="s">
        <v>35</v>
      </c>
      <c r="B388" s="248"/>
      <c r="C388" s="249"/>
      <c r="D388" s="250">
        <f>D387/(COUNT(B377:C382,B384:C386)*2)</f>
        <v>0</v>
      </c>
      <c r="G388" s="106"/>
    </row>
    <row r="389" spans="1:7" x14ac:dyDescent="0.3">
      <c r="A389" s="2"/>
      <c r="B389" s="111"/>
      <c r="C389" s="111"/>
      <c r="D389" s="111"/>
      <c r="G389" s="106"/>
    </row>
    <row r="390" spans="1:7" ht="18" x14ac:dyDescent="0.35">
      <c r="A390" s="267" t="s">
        <v>40</v>
      </c>
      <c r="B390" s="268"/>
      <c r="C390" s="269"/>
      <c r="D390" s="270">
        <f>SUM(D387,D373)</f>
        <v>0</v>
      </c>
      <c r="G390" s="106"/>
    </row>
    <row r="391" spans="1:7" ht="18" x14ac:dyDescent="0.35">
      <c r="A391" s="267" t="s">
        <v>205</v>
      </c>
      <c r="B391" s="268"/>
      <c r="C391" s="269"/>
      <c r="D391" s="272">
        <f>D390/(COUNT(B377:C382,B365:C372,B384:C386)*2)</f>
        <v>0</v>
      </c>
      <c r="G391" s="106"/>
    </row>
    <row r="392" spans="1:7" x14ac:dyDescent="0.3">
      <c r="A392" s="117"/>
      <c r="B392" s="103"/>
      <c r="C392" s="111"/>
      <c r="D392" s="103"/>
      <c r="G392" s="106"/>
    </row>
    <row r="393" spans="1:7" ht="18" x14ac:dyDescent="0.35">
      <c r="A393" s="279" t="s">
        <v>8</v>
      </c>
      <c r="B393" s="279"/>
      <c r="C393" s="279"/>
      <c r="D393" s="279"/>
      <c r="E393" s="279"/>
      <c r="F393" s="280"/>
      <c r="G393" s="106"/>
    </row>
    <row r="394" spans="1:7" x14ac:dyDescent="0.3">
      <c r="A394" s="118">
        <f>B11</f>
        <v>0</v>
      </c>
      <c r="B394" s="103"/>
      <c r="C394" s="111"/>
      <c r="D394" s="106"/>
      <c r="G394" s="106"/>
    </row>
    <row r="395" spans="1:7" ht="16.5" customHeight="1" x14ac:dyDescent="0.3">
      <c r="A395" s="325" t="s">
        <v>30</v>
      </c>
      <c r="B395" s="326" t="s">
        <v>31</v>
      </c>
      <c r="C395" s="326"/>
      <c r="D395" s="326" t="s">
        <v>46</v>
      </c>
      <c r="E395" s="327" t="s">
        <v>310</v>
      </c>
      <c r="F395" s="327" t="s">
        <v>359</v>
      </c>
      <c r="G395" s="106"/>
    </row>
    <row r="396" spans="1:7" ht="16.5" customHeight="1" x14ac:dyDescent="0.3">
      <c r="A396" s="325"/>
      <c r="B396" s="246" t="s">
        <v>34</v>
      </c>
      <c r="C396" s="246" t="s">
        <v>33</v>
      </c>
      <c r="D396" s="326"/>
      <c r="E396" s="327"/>
      <c r="F396" s="327"/>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1" t="s">
        <v>36</v>
      </c>
      <c r="B406" s="251"/>
      <c r="C406" s="251"/>
      <c r="D406" s="251">
        <f>SUM(B398:C405)</f>
        <v>0</v>
      </c>
      <c r="G406" s="106"/>
    </row>
    <row r="407" spans="1:7" x14ac:dyDescent="0.3">
      <c r="A407" s="247" t="s">
        <v>35</v>
      </c>
      <c r="B407" s="248"/>
      <c r="C407" s="249"/>
      <c r="D407" s="250">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7" t="s">
        <v>36</v>
      </c>
      <c r="B417" s="247"/>
      <c r="C417" s="247"/>
      <c r="D417" s="247">
        <f>SUM(B410:C416)</f>
        <v>0</v>
      </c>
    </row>
    <row r="418" spans="1:16382" x14ac:dyDescent="0.3">
      <c r="A418" s="247" t="s">
        <v>35</v>
      </c>
      <c r="B418" s="248"/>
      <c r="C418" s="248"/>
      <c r="D418" s="253">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4" t="s">
        <v>36</v>
      </c>
      <c r="B426" s="254"/>
      <c r="C426" s="254"/>
      <c r="D426" s="254">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1" t="s">
        <v>35</v>
      </c>
      <c r="B427" s="255"/>
      <c r="C427" s="255"/>
      <c r="D427" s="256">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1" t="s">
        <v>378</v>
      </c>
      <c r="B435" s="331"/>
      <c r="C435" s="331"/>
      <c r="D435" s="331"/>
      <c r="E435" s="331"/>
      <c r="F435" s="331"/>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1" t="s">
        <v>36</v>
      </c>
      <c r="B440" s="251"/>
      <c r="C440" s="251"/>
      <c r="D440" s="251">
        <f>SUM(B430:C434,B436:C439)</f>
        <v>0</v>
      </c>
    </row>
    <row r="441" spans="1:7" x14ac:dyDescent="0.3">
      <c r="A441" s="247" t="s">
        <v>35</v>
      </c>
      <c r="B441" s="248"/>
      <c r="C441" s="249"/>
      <c r="D441" s="250">
        <f>D440/(COUNT(B430:C434,B436:C439)*2)</f>
        <v>0</v>
      </c>
    </row>
    <row r="442" spans="1:7" x14ac:dyDescent="0.3">
      <c r="A442" s="2"/>
      <c r="B442" s="111"/>
      <c r="C442" s="111"/>
      <c r="D442" s="111"/>
    </row>
    <row r="443" spans="1:7" ht="18" x14ac:dyDescent="0.35">
      <c r="A443" s="267" t="s">
        <v>41</v>
      </c>
      <c r="B443" s="268"/>
      <c r="C443" s="269"/>
      <c r="D443" s="270">
        <f>SUM(D440,D417,D426,D406)</f>
        <v>0</v>
      </c>
    </row>
    <row r="444" spans="1:7" ht="18" x14ac:dyDescent="0.35">
      <c r="A444" s="267" t="s">
        <v>206</v>
      </c>
      <c r="B444" s="268"/>
      <c r="C444" s="269"/>
      <c r="D444" s="271">
        <f>D443/(COUNT(B430:C434,B410:C416,B421:C425,B398:C404,B436:C439)*2)</f>
        <v>0</v>
      </c>
      <c r="E444" s="91"/>
    </row>
    <row r="445" spans="1:7" x14ac:dyDescent="0.3">
      <c r="A445" s="1"/>
      <c r="B445" s="103"/>
      <c r="C445" s="111"/>
      <c r="D445" s="103"/>
    </row>
    <row r="446" spans="1:7" ht="18" x14ac:dyDescent="0.35">
      <c r="A446" s="279" t="s">
        <v>112</v>
      </c>
      <c r="B446" s="279"/>
      <c r="C446" s="279"/>
      <c r="D446" s="279"/>
      <c r="E446" s="279"/>
      <c r="F446" s="280"/>
      <c r="G446" s="106"/>
    </row>
    <row r="447" spans="1:7" x14ac:dyDescent="0.3">
      <c r="A447" s="55">
        <f>B11</f>
        <v>0</v>
      </c>
      <c r="B447" s="103"/>
      <c r="C447" s="111"/>
      <c r="D447" s="103"/>
    </row>
    <row r="448" spans="1:7" ht="16.5" customHeight="1" x14ac:dyDescent="0.3">
      <c r="A448" s="325" t="s">
        <v>30</v>
      </c>
      <c r="B448" s="326" t="s">
        <v>31</v>
      </c>
      <c r="C448" s="326"/>
      <c r="D448" s="326" t="s">
        <v>46</v>
      </c>
      <c r="E448" s="327" t="s">
        <v>310</v>
      </c>
      <c r="F448" s="327" t="s">
        <v>359</v>
      </c>
      <c r="G448" s="106"/>
    </row>
    <row r="449" spans="1:6" ht="16.5" customHeight="1" x14ac:dyDescent="0.3">
      <c r="A449" s="325"/>
      <c r="B449" s="246" t="s">
        <v>34</v>
      </c>
      <c r="C449" s="246" t="s">
        <v>33</v>
      </c>
      <c r="D449" s="326"/>
      <c r="E449" s="327"/>
      <c r="F449" s="327"/>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7" t="s">
        <v>36</v>
      </c>
      <c r="B457" s="247"/>
      <c r="C457" s="247"/>
      <c r="D457" s="247">
        <f>SUM(B451:C456)</f>
        <v>0</v>
      </c>
    </row>
    <row r="458" spans="1:6" x14ac:dyDescent="0.3">
      <c r="A458" s="247" t="s">
        <v>35</v>
      </c>
      <c r="B458" s="248"/>
      <c r="C458" s="249"/>
      <c r="D458" s="250">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8" t="s">
        <v>378</v>
      </c>
      <c r="B471" s="329"/>
      <c r="C471" s="329"/>
      <c r="D471" s="329"/>
      <c r="E471" s="329"/>
      <c r="F471" s="329"/>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7" t="s">
        <v>36</v>
      </c>
      <c r="B477" s="247"/>
      <c r="C477" s="247"/>
      <c r="D477" s="257">
        <f>SUM(B461:C470,B472:C476)</f>
        <v>0</v>
      </c>
    </row>
    <row r="478" spans="1:7" x14ac:dyDescent="0.3">
      <c r="A478" s="247" t="s">
        <v>35</v>
      </c>
      <c r="B478" s="248"/>
      <c r="C478" s="249"/>
      <c r="D478" s="250">
        <f>D477/(COUNT(B461:C470,B472:C476)*2)</f>
        <v>0</v>
      </c>
    </row>
    <row r="479" spans="1:7" x14ac:dyDescent="0.3">
      <c r="A479" s="2"/>
      <c r="B479" s="111"/>
      <c r="C479" s="111"/>
      <c r="D479" s="111"/>
    </row>
    <row r="480" spans="1:7" ht="18" x14ac:dyDescent="0.35">
      <c r="A480" s="267" t="s">
        <v>115</v>
      </c>
      <c r="B480" s="268"/>
      <c r="C480" s="269"/>
      <c r="D480" s="270">
        <f>SUM(D477,D457)</f>
        <v>0</v>
      </c>
    </row>
    <row r="481" spans="1:7" ht="18" x14ac:dyDescent="0.35">
      <c r="A481" s="267" t="s">
        <v>207</v>
      </c>
      <c r="B481" s="268"/>
      <c r="C481" s="269"/>
      <c r="D481" s="271">
        <f>D480/(COUNT(B461:C470,B451:C456,B472:C476)*2)</f>
        <v>0</v>
      </c>
    </row>
    <row r="482" spans="1:7" x14ac:dyDescent="0.3">
      <c r="A482" s="1"/>
      <c r="B482" s="103"/>
      <c r="C482" s="111"/>
      <c r="D482" s="103"/>
    </row>
    <row r="483" spans="1:7" ht="21.75" customHeight="1" x14ac:dyDescent="0.35">
      <c r="A483" s="330" t="s">
        <v>366</v>
      </c>
      <c r="B483" s="330"/>
      <c r="C483" s="330"/>
      <c r="D483" s="330"/>
      <c r="E483" s="279"/>
      <c r="F483" s="280"/>
    </row>
    <row r="484" spans="1:7" x14ac:dyDescent="0.3">
      <c r="A484" s="57">
        <f>B11</f>
        <v>0</v>
      </c>
      <c r="B484" s="103"/>
      <c r="C484" s="111"/>
      <c r="D484" s="103"/>
    </row>
    <row r="485" spans="1:7" ht="16.5" customHeight="1" x14ac:dyDescent="0.3">
      <c r="A485" s="325" t="s">
        <v>30</v>
      </c>
      <c r="B485" s="326" t="s">
        <v>31</v>
      </c>
      <c r="C485" s="326"/>
      <c r="D485" s="326" t="s">
        <v>46</v>
      </c>
      <c r="E485" s="327" t="s">
        <v>310</v>
      </c>
      <c r="F485" s="327" t="s">
        <v>359</v>
      </c>
      <c r="G485" s="106"/>
    </row>
    <row r="486" spans="1:7" ht="16.5" customHeight="1" x14ac:dyDescent="0.3">
      <c r="A486" s="325"/>
      <c r="B486" s="246" t="s">
        <v>34</v>
      </c>
      <c r="C486" s="246" t="s">
        <v>33</v>
      </c>
      <c r="D486" s="326"/>
      <c r="E486" s="327"/>
      <c r="F486" s="327"/>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7" t="s">
        <v>36</v>
      </c>
      <c r="B493" s="247"/>
      <c r="C493" s="247"/>
      <c r="D493" s="258">
        <f>SUM(B488:C492)</f>
        <v>0</v>
      </c>
    </row>
    <row r="494" spans="1:7" x14ac:dyDescent="0.3">
      <c r="A494" s="247" t="s">
        <v>35</v>
      </c>
      <c r="B494" s="248"/>
      <c r="C494" s="249"/>
      <c r="D494" s="250">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7" t="s">
        <v>36</v>
      </c>
      <c r="B499" s="247"/>
      <c r="C499" s="247"/>
      <c r="D499" s="257">
        <f>SUM(B496:C498)</f>
        <v>0</v>
      </c>
    </row>
    <row r="500" spans="1:7" x14ac:dyDescent="0.3">
      <c r="A500" s="247" t="s">
        <v>35</v>
      </c>
      <c r="B500" s="248"/>
      <c r="C500" s="249"/>
      <c r="D500" s="250">
        <f>D499/(COUNT(B496:C498)*2)</f>
        <v>0</v>
      </c>
      <c r="E500" s="91"/>
    </row>
    <row r="501" spans="1:7" x14ac:dyDescent="0.3">
      <c r="A501" s="2"/>
      <c r="B501" s="111"/>
      <c r="C501" s="111"/>
      <c r="D501" s="111"/>
    </row>
    <row r="502" spans="1:7" ht="18" x14ac:dyDescent="0.35">
      <c r="A502" s="267" t="s">
        <v>76</v>
      </c>
      <c r="B502" s="268"/>
      <c r="C502" s="269"/>
      <c r="D502" s="270">
        <f>SUM(D499,D493)</f>
        <v>0</v>
      </c>
    </row>
    <row r="503" spans="1:7" ht="18" x14ac:dyDescent="0.35">
      <c r="A503" s="267" t="s">
        <v>208</v>
      </c>
      <c r="B503" s="268"/>
      <c r="C503" s="269"/>
      <c r="D503" s="271">
        <f>D502/(COUNT(B496:C498,B488:C492)*2)</f>
        <v>0</v>
      </c>
    </row>
    <row r="504" spans="1:7" ht="19.5" x14ac:dyDescent="0.3">
      <c r="A504" s="136"/>
      <c r="B504" s="103"/>
      <c r="C504" s="111"/>
      <c r="D504" s="103"/>
    </row>
    <row r="505" spans="1:7" ht="18" x14ac:dyDescent="0.35">
      <c r="A505" s="279" t="s">
        <v>163</v>
      </c>
      <c r="B505" s="279"/>
      <c r="C505" s="279"/>
      <c r="D505" s="279"/>
      <c r="E505" s="279"/>
      <c r="F505" s="280"/>
    </row>
    <row r="506" spans="1:7" x14ac:dyDescent="0.3">
      <c r="A506" s="141">
        <f>B11</f>
        <v>0</v>
      </c>
      <c r="B506" s="103"/>
      <c r="C506" s="111"/>
      <c r="D506" s="103"/>
    </row>
    <row r="507" spans="1:7" ht="16.5" customHeight="1" x14ac:dyDescent="0.3">
      <c r="A507" s="325" t="s">
        <v>30</v>
      </c>
      <c r="B507" s="326" t="s">
        <v>31</v>
      </c>
      <c r="C507" s="326"/>
      <c r="D507" s="326" t="s">
        <v>46</v>
      </c>
      <c r="E507" s="327" t="s">
        <v>310</v>
      </c>
      <c r="F507" s="327" t="s">
        <v>359</v>
      </c>
      <c r="G507" s="106"/>
    </row>
    <row r="508" spans="1:7" ht="16.5" customHeight="1" x14ac:dyDescent="0.3">
      <c r="A508" s="325"/>
      <c r="B508" s="246" t="s">
        <v>34</v>
      </c>
      <c r="C508" s="246" t="s">
        <v>33</v>
      </c>
      <c r="D508" s="326"/>
      <c r="E508" s="327"/>
      <c r="F508" s="327"/>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7" t="s">
        <v>36</v>
      </c>
      <c r="B513" s="247"/>
      <c r="C513" s="247"/>
      <c r="D513" s="251">
        <f>SUM(B509:C512)</f>
        <v>0</v>
      </c>
    </row>
    <row r="514" spans="1:7" x14ac:dyDescent="0.3">
      <c r="A514" s="247" t="s">
        <v>35</v>
      </c>
      <c r="B514" s="248"/>
      <c r="C514" s="249"/>
      <c r="D514" s="250">
        <f>D513/(COUNT(B509:C512)*2)</f>
        <v>0</v>
      </c>
    </row>
    <row r="515" spans="1:7" x14ac:dyDescent="0.3">
      <c r="A515" s="3"/>
      <c r="B515" s="103"/>
      <c r="C515" s="111"/>
      <c r="D515" s="103"/>
    </row>
    <row r="516" spans="1:7" ht="18" x14ac:dyDescent="0.35">
      <c r="A516" s="279" t="s">
        <v>138</v>
      </c>
      <c r="B516" s="279"/>
      <c r="C516" s="279"/>
      <c r="D516" s="279"/>
      <c r="E516" s="279"/>
      <c r="F516" s="280"/>
    </row>
    <row r="517" spans="1:7" x14ac:dyDescent="0.3">
      <c r="A517" s="142">
        <f>B11</f>
        <v>0</v>
      </c>
      <c r="B517" s="103"/>
      <c r="C517" s="111"/>
      <c r="D517" s="103"/>
    </row>
    <row r="518" spans="1:7" ht="16.5" customHeight="1" x14ac:dyDescent="0.3">
      <c r="A518" s="325" t="s">
        <v>30</v>
      </c>
      <c r="B518" s="326" t="s">
        <v>31</v>
      </c>
      <c r="C518" s="326"/>
      <c r="D518" s="326" t="s">
        <v>46</v>
      </c>
      <c r="E518" s="327" t="s">
        <v>310</v>
      </c>
      <c r="F518" s="327" t="s">
        <v>359</v>
      </c>
      <c r="G518" s="106"/>
    </row>
    <row r="519" spans="1:7" ht="16.5" customHeight="1" x14ac:dyDescent="0.3">
      <c r="A519" s="325"/>
      <c r="B519" s="246" t="s">
        <v>34</v>
      </c>
      <c r="C519" s="246" t="s">
        <v>33</v>
      </c>
      <c r="D519" s="326"/>
      <c r="E519" s="327"/>
      <c r="F519" s="327"/>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3"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7" t="s">
        <v>36</v>
      </c>
      <c r="B533" s="247"/>
      <c r="C533" s="247"/>
      <c r="D533" s="247">
        <f>SUM(B520:C532)</f>
        <v>0</v>
      </c>
    </row>
    <row r="534" spans="1:7" x14ac:dyDescent="0.3">
      <c r="A534" s="247" t="s">
        <v>35</v>
      </c>
      <c r="B534" s="248"/>
      <c r="C534" s="249"/>
      <c r="D534" s="250">
        <f>D533/(COUNT(B520:C532)*2)</f>
        <v>0</v>
      </c>
    </row>
    <row r="535" spans="1:7" x14ac:dyDescent="0.3">
      <c r="A535" s="117"/>
      <c r="B535" s="103"/>
      <c r="C535" s="111"/>
      <c r="D535" s="103"/>
    </row>
    <row r="536" spans="1:7" ht="22.5" customHeight="1" x14ac:dyDescent="0.35">
      <c r="A536" s="279" t="s">
        <v>139</v>
      </c>
      <c r="B536" s="279"/>
      <c r="C536" s="279"/>
      <c r="D536" s="279"/>
      <c r="E536" s="279"/>
      <c r="F536" s="280"/>
      <c r="G536" s="106"/>
    </row>
    <row r="537" spans="1:7" x14ac:dyDescent="0.3">
      <c r="A537" s="118">
        <f>B11</f>
        <v>0</v>
      </c>
      <c r="B537" s="103"/>
      <c r="C537" s="111"/>
      <c r="D537" s="103"/>
      <c r="G537" s="106"/>
    </row>
    <row r="538" spans="1:7" ht="16.5" customHeight="1" x14ac:dyDescent="0.3">
      <c r="A538" s="325" t="s">
        <v>30</v>
      </c>
      <c r="B538" s="326" t="s">
        <v>31</v>
      </c>
      <c r="C538" s="326"/>
      <c r="D538" s="326" t="s">
        <v>46</v>
      </c>
      <c r="E538" s="327" t="s">
        <v>310</v>
      </c>
      <c r="F538" s="327" t="s">
        <v>359</v>
      </c>
      <c r="G538" s="106"/>
    </row>
    <row r="539" spans="1:7" ht="16.5" customHeight="1" x14ac:dyDescent="0.3">
      <c r="A539" s="325"/>
      <c r="B539" s="246" t="s">
        <v>34</v>
      </c>
      <c r="C539" s="246" t="s">
        <v>33</v>
      </c>
      <c r="D539" s="326"/>
      <c r="E539" s="327"/>
      <c r="F539" s="327"/>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7" t="s">
        <v>36</v>
      </c>
      <c r="B544" s="247"/>
      <c r="C544" s="259"/>
      <c r="D544" s="247">
        <f>SUM(B540:C543)</f>
        <v>0</v>
      </c>
    </row>
    <row r="545" spans="1:4" x14ac:dyDescent="0.3">
      <c r="A545" s="247" t="s">
        <v>35</v>
      </c>
      <c r="B545" s="259"/>
      <c r="C545" s="260"/>
      <c r="D545" s="261">
        <f>D544/(COUNT(B540:C543)*2)</f>
        <v>0</v>
      </c>
    </row>
    <row r="547" spans="1:4" ht="22.5" x14ac:dyDescent="0.45">
      <c r="A547" s="138" t="s">
        <v>245</v>
      </c>
      <c r="B547" s="139"/>
      <c r="C547" s="139"/>
      <c r="D547" s="140" t="e">
        <f>AVERAGE(D41,D99,D153,D200,D261,D313,D353,D386,D439,D476,D498,D512,D532,D543)</f>
        <v>#DIV/0!</v>
      </c>
    </row>
    <row r="548" spans="1:4" ht="22.5" x14ac:dyDescent="0.45">
      <c r="A548" s="262" t="s">
        <v>45</v>
      </c>
      <c r="B548" s="263"/>
      <c r="C548" s="264"/>
      <c r="D548" s="265">
        <f>SUM(D544,D533,D513,D502,D443,D390,D357,D45,D317,D265,D157,D480,D204,D102)</f>
        <v>0</v>
      </c>
    </row>
    <row r="549" spans="1:4" ht="22.5" x14ac:dyDescent="0.45">
      <c r="A549" s="262" t="s">
        <v>209</v>
      </c>
      <c r="B549" s="263"/>
      <c r="C549" s="264"/>
      <c r="D549" s="26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4"/>
      <c r="E1" s="344"/>
      <c r="F1" s="344"/>
      <c r="G1" s="344"/>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5" t="s">
        <v>50</v>
      </c>
      <c r="B6" s="365"/>
      <c r="C6" s="365"/>
      <c r="D6" s="365"/>
      <c r="E6" s="365"/>
      <c r="F6" s="365"/>
      <c r="G6" s="104"/>
    </row>
    <row r="7" spans="1:7" s="11" customFormat="1" ht="21.75" customHeight="1" x14ac:dyDescent="0.45">
      <c r="A7" s="346" t="e">
        <f>#REF!</f>
        <v>#REF!</v>
      </c>
      <c r="B7" s="346"/>
      <c r="C7" s="346"/>
      <c r="D7" s="346"/>
      <c r="E7" s="346"/>
      <c r="F7" s="346"/>
      <c r="G7" s="104"/>
    </row>
    <row r="8" spans="1:7" s="11" customFormat="1" ht="24" x14ac:dyDescent="0.45">
      <c r="A8" s="242" t="s">
        <v>42</v>
      </c>
      <c r="B8" s="373">
        <f>'A4 Exploitation'!B9:F9</f>
        <v>0</v>
      </c>
      <c r="C8" s="373"/>
      <c r="D8" s="373"/>
      <c r="E8" s="373"/>
      <c r="F8" s="373"/>
      <c r="G8" s="104"/>
    </row>
    <row r="9" spans="1:7" s="11" customFormat="1" ht="24" x14ac:dyDescent="0.45">
      <c r="A9" s="243" t="s">
        <v>44</v>
      </c>
      <c r="B9" s="374">
        <f>'A4 Exploitation'!B10:F10</f>
        <v>0</v>
      </c>
      <c r="C9" s="374"/>
      <c r="D9" s="374"/>
      <c r="E9" s="374"/>
      <c r="F9" s="374"/>
      <c r="G9" s="104"/>
    </row>
    <row r="10" spans="1:7" s="11" customFormat="1" ht="24" x14ac:dyDescent="0.45">
      <c r="A10" s="242" t="s">
        <v>43</v>
      </c>
      <c r="B10" s="370">
        <f>'A4 Exploitation'!A8:F8</f>
        <v>0</v>
      </c>
      <c r="C10" s="370"/>
      <c r="D10" s="370"/>
      <c r="E10" s="370"/>
      <c r="F10" s="370"/>
      <c r="G10" s="104"/>
    </row>
    <row r="11" spans="1:7" s="11" customFormat="1" ht="24" x14ac:dyDescent="0.45">
      <c r="A11" s="242" t="s">
        <v>294</v>
      </c>
      <c r="B11" s="369">
        <f>D199</f>
        <v>0</v>
      </c>
      <c r="C11" s="369"/>
      <c r="D11" s="369"/>
      <c r="E11" s="369"/>
      <c r="F11" s="369"/>
      <c r="G11" s="104"/>
    </row>
    <row r="12" spans="1:7" s="11" customFormat="1" ht="22.5" x14ac:dyDescent="0.45">
      <c r="A12" s="10"/>
      <c r="D12" s="342"/>
      <c r="E12" s="342"/>
      <c r="F12" s="342"/>
      <c r="G12" s="342"/>
    </row>
    <row r="13" spans="1:7" s="11" customFormat="1" ht="11.25" customHeight="1" x14ac:dyDescent="0.3">
      <c r="A13" s="325" t="s">
        <v>30</v>
      </c>
      <c r="B13" s="326" t="s">
        <v>31</v>
      </c>
      <c r="C13" s="326"/>
      <c r="D13" s="326" t="s">
        <v>46</v>
      </c>
      <c r="E13" s="326" t="s">
        <v>190</v>
      </c>
      <c r="F13" s="326" t="s">
        <v>191</v>
      </c>
      <c r="G13" s="91"/>
    </row>
    <row r="14" spans="1:7" s="11" customFormat="1" ht="12.75" customHeight="1" x14ac:dyDescent="0.3">
      <c r="A14" s="325"/>
      <c r="B14" s="246" t="s">
        <v>34</v>
      </c>
      <c r="C14" s="246" t="s">
        <v>33</v>
      </c>
      <c r="D14" s="326"/>
      <c r="E14" s="326"/>
      <c r="F14" s="326"/>
      <c r="G14" s="106"/>
    </row>
    <row r="15" spans="1:7" x14ac:dyDescent="0.3">
      <c r="A15" s="14"/>
      <c r="B15" s="14"/>
      <c r="C15" s="14"/>
      <c r="D15" s="14"/>
    </row>
    <row r="16" spans="1:7" ht="19.5" x14ac:dyDescent="0.4">
      <c r="A16" s="358" t="s">
        <v>0</v>
      </c>
      <c r="B16" s="359"/>
      <c r="C16" s="359"/>
      <c r="D16" s="359"/>
      <c r="E16" s="359"/>
      <c r="F16" s="359"/>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60" t="s">
        <v>36</v>
      </c>
      <c r="B22" s="356"/>
      <c r="C22" s="357"/>
      <c r="D22" s="289">
        <f>SUM(B17:C21)</f>
        <v>0</v>
      </c>
    </row>
    <row r="23" spans="1:7" x14ac:dyDescent="0.3">
      <c r="A23" s="351" t="s">
        <v>295</v>
      </c>
      <c r="B23" s="352"/>
      <c r="C23" s="353"/>
      <c r="D23" s="287">
        <f>D22/(COUNT(B17:C21)*2)</f>
        <v>0</v>
      </c>
    </row>
    <row r="24" spans="1:7" s="19" customFormat="1" x14ac:dyDescent="0.3">
      <c r="A24" s="23"/>
      <c r="B24" s="24"/>
      <c r="C24" s="24"/>
      <c r="D24" s="25"/>
      <c r="G24" s="105"/>
    </row>
    <row r="25" spans="1:7" ht="19.5" x14ac:dyDescent="0.4">
      <c r="A25" s="349" t="s">
        <v>4</v>
      </c>
      <c r="B25" s="350"/>
      <c r="C25" s="350"/>
      <c r="D25" s="350"/>
      <c r="E25" s="350"/>
      <c r="F25" s="35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8">
        <f>SUM(B26:C32)</f>
        <v>0</v>
      </c>
    </row>
    <row r="34" spans="1:7" x14ac:dyDescent="0.3">
      <c r="A34" s="351" t="s">
        <v>295</v>
      </c>
      <c r="B34" s="352"/>
      <c r="C34" s="353"/>
      <c r="D34" s="287">
        <f>D33/(COUNT(B26:C32)*2)</f>
        <v>0</v>
      </c>
    </row>
    <row r="35" spans="1:7" s="19" customFormat="1" x14ac:dyDescent="0.3">
      <c r="A35" s="23"/>
      <c r="B35" s="24"/>
      <c r="C35" s="24"/>
      <c r="D35" s="25"/>
      <c r="G35" s="105"/>
    </row>
    <row r="36" spans="1:7" s="19" customFormat="1" ht="19.5" x14ac:dyDescent="0.4">
      <c r="A36" s="349" t="s">
        <v>219</v>
      </c>
      <c r="B36" s="350"/>
      <c r="C36" s="350"/>
      <c r="D36" s="350"/>
      <c r="E36" s="350"/>
      <c r="F36" s="35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8">
        <f>SUM(B37:C41)</f>
        <v>0</v>
      </c>
      <c r="E42" s="12"/>
      <c r="F42" s="12"/>
      <c r="G42" s="105"/>
    </row>
    <row r="43" spans="1:7" s="19" customFormat="1" x14ac:dyDescent="0.3">
      <c r="A43" s="351" t="s">
        <v>295</v>
      </c>
      <c r="B43" s="352"/>
      <c r="C43" s="353"/>
      <c r="D43" s="287">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8">
        <f>SUM(B46:C51)</f>
        <v>0</v>
      </c>
    </row>
    <row r="53" spans="1:7" x14ac:dyDescent="0.3">
      <c r="A53" s="351" t="s">
        <v>295</v>
      </c>
      <c r="B53" s="352"/>
      <c r="C53" s="353"/>
      <c r="D53" s="287">
        <f>D52/(COUNT(B46:C51)*2)</f>
        <v>0</v>
      </c>
    </row>
    <row r="54" spans="1:7" s="19" customFormat="1" x14ac:dyDescent="0.3">
      <c r="A54" s="23"/>
      <c r="B54" s="24"/>
      <c r="C54" s="24"/>
      <c r="D54" s="25"/>
      <c r="G54" s="105"/>
    </row>
    <row r="55" spans="1:7" ht="19.5" x14ac:dyDescent="0.4">
      <c r="A55" s="349" t="s">
        <v>8</v>
      </c>
      <c r="B55" s="350"/>
      <c r="C55" s="350"/>
      <c r="D55" s="350"/>
      <c r="E55" s="350"/>
      <c r="F55" s="35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8">
        <f>SUM(B56:C62)</f>
        <v>0</v>
      </c>
    </row>
    <row r="64" spans="1:7" x14ac:dyDescent="0.3">
      <c r="A64" s="351" t="s">
        <v>295</v>
      </c>
      <c r="B64" s="352"/>
      <c r="C64" s="353"/>
      <c r="D64" s="287">
        <f>D63/(COUNT(B56:C62)*2)</f>
        <v>0</v>
      </c>
    </row>
    <row r="65" spans="1:7" s="19" customFormat="1" x14ac:dyDescent="0.3">
      <c r="A65" s="23"/>
      <c r="B65" s="24"/>
      <c r="C65" s="24"/>
      <c r="D65" s="25"/>
      <c r="G65" s="105"/>
    </row>
    <row r="66" spans="1:7" ht="19.5" x14ac:dyDescent="0.4">
      <c r="A66" s="349" t="s">
        <v>130</v>
      </c>
      <c r="B66" s="350"/>
      <c r="C66" s="350"/>
      <c r="D66" s="350"/>
      <c r="E66" s="350"/>
      <c r="F66" s="35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8">
        <f>SUM(B67:C83)</f>
        <v>0</v>
      </c>
    </row>
    <row r="85" spans="1:7" x14ac:dyDescent="0.3">
      <c r="A85" s="351" t="s">
        <v>295</v>
      </c>
      <c r="B85" s="352"/>
      <c r="C85" s="353"/>
      <c r="D85" s="287">
        <f>D84/(COUNT(B67:C83)*2)</f>
        <v>0</v>
      </c>
    </row>
    <row r="86" spans="1:7" s="19" customFormat="1" x14ac:dyDescent="0.3">
      <c r="A86" s="23"/>
      <c r="B86" s="24"/>
      <c r="C86" s="24"/>
      <c r="D86" s="25"/>
      <c r="G86" s="105"/>
    </row>
    <row r="87" spans="1:7" ht="19.5" x14ac:dyDescent="0.4">
      <c r="A87" s="349" t="s">
        <v>211</v>
      </c>
      <c r="B87" s="350"/>
      <c r="C87" s="350"/>
      <c r="D87" s="350"/>
      <c r="E87" s="350"/>
      <c r="F87" s="35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8">
        <f>SUM(B88:C101)</f>
        <v>0</v>
      </c>
    </row>
    <row r="103" spans="1:7" x14ac:dyDescent="0.3">
      <c r="A103" s="351" t="s">
        <v>295</v>
      </c>
      <c r="B103" s="352"/>
      <c r="C103" s="353"/>
      <c r="D103" s="287">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9" t="s">
        <v>212</v>
      </c>
      <c r="B106" s="350"/>
      <c r="C106" s="350"/>
      <c r="D106" s="350"/>
      <c r="E106" s="350"/>
      <c r="F106" s="35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8">
        <f>SUM(B107:C117)</f>
        <v>0</v>
      </c>
      <c r="E118" s="12"/>
      <c r="F118" s="12"/>
      <c r="G118" s="105"/>
    </row>
    <row r="119" spans="1:7" s="19" customFormat="1" x14ac:dyDescent="0.3">
      <c r="A119" s="351" t="s">
        <v>295</v>
      </c>
      <c r="B119" s="352"/>
      <c r="C119" s="353"/>
      <c r="D119" s="287">
        <f>D118/(COUNT(B107:C117)*2)</f>
        <v>0</v>
      </c>
      <c r="E119" s="12"/>
      <c r="F119" s="12"/>
      <c r="G119" s="105"/>
    </row>
    <row r="120" spans="1:7" s="19" customFormat="1" x14ac:dyDescent="0.3">
      <c r="A120" s="23"/>
      <c r="B120" s="24"/>
      <c r="C120" s="24"/>
      <c r="D120" s="25"/>
      <c r="G120" s="105"/>
    </row>
    <row r="121" spans="1:7" ht="19.5" x14ac:dyDescent="0.4">
      <c r="A121" s="349" t="s">
        <v>185</v>
      </c>
      <c r="B121" s="350"/>
      <c r="C121" s="350"/>
      <c r="D121" s="350"/>
      <c r="E121" s="350"/>
      <c r="F121" s="35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8">
        <f>SUM(B122:C132)</f>
        <v>0</v>
      </c>
    </row>
    <row r="134" spans="1:7" x14ac:dyDescent="0.3">
      <c r="A134" s="351" t="s">
        <v>295</v>
      </c>
      <c r="B134" s="352"/>
      <c r="C134" s="353"/>
      <c r="D134" s="290">
        <f>D133/(COUNT(B122:C132)*2)</f>
        <v>0</v>
      </c>
    </row>
    <row r="135" spans="1:7" s="19" customFormat="1" x14ac:dyDescent="0.3">
      <c r="A135" s="23"/>
      <c r="B135" s="24"/>
      <c r="C135" s="24"/>
      <c r="D135" s="28"/>
      <c r="G135" s="105"/>
    </row>
    <row r="136" spans="1:7" ht="19.5" x14ac:dyDescent="0.4">
      <c r="A136" s="349" t="s">
        <v>71</v>
      </c>
      <c r="B136" s="350"/>
      <c r="C136" s="350"/>
      <c r="D136" s="350"/>
      <c r="E136" s="350"/>
      <c r="F136" s="35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8">
        <f>SUM(B137:C148)</f>
        <v>0</v>
      </c>
    </row>
    <row r="150" spans="1:7" x14ac:dyDescent="0.3">
      <c r="A150" s="351" t="s">
        <v>295</v>
      </c>
      <c r="B150" s="352"/>
      <c r="C150" s="353"/>
      <c r="D150" s="287">
        <f>D149/(COUNT(B137:C148)*2)</f>
        <v>0</v>
      </c>
    </row>
    <row r="151" spans="1:7" s="19" customFormat="1" x14ac:dyDescent="0.3">
      <c r="A151" s="23"/>
      <c r="B151" s="24"/>
      <c r="C151" s="24"/>
      <c r="D151" s="25"/>
      <c r="G151" s="105"/>
    </row>
    <row r="152" spans="1:7" ht="19.5" x14ac:dyDescent="0.4">
      <c r="A152" s="349" t="s">
        <v>217</v>
      </c>
      <c r="B152" s="350"/>
      <c r="C152" s="350"/>
      <c r="D152" s="350"/>
      <c r="E152" s="350"/>
      <c r="F152" s="35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6"/>
      <c r="C161" s="357"/>
      <c r="D161" s="289">
        <f>SUM(B153:C160)</f>
        <v>0</v>
      </c>
    </row>
    <row r="162" spans="1:7" x14ac:dyDescent="0.3">
      <c r="A162" s="351" t="s">
        <v>295</v>
      </c>
      <c r="B162" s="352"/>
      <c r="C162" s="353"/>
      <c r="D162" s="287">
        <f>D161/(COUNT(B153:C160)*2)</f>
        <v>0</v>
      </c>
    </row>
    <row r="163" spans="1:7" s="19" customFormat="1" x14ac:dyDescent="0.3">
      <c r="A163" s="23"/>
      <c r="B163" s="24"/>
      <c r="C163" s="26"/>
      <c r="D163" s="27"/>
      <c r="G163" s="105"/>
    </row>
    <row r="164" spans="1:7" ht="19.5" x14ac:dyDescent="0.4">
      <c r="A164" s="349" t="s">
        <v>77</v>
      </c>
      <c r="B164" s="350"/>
      <c r="C164" s="350"/>
      <c r="D164" s="350"/>
      <c r="E164" s="350"/>
      <c r="F164" s="35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8">
        <f>SUM(B165:C168)</f>
        <v>0</v>
      </c>
    </row>
    <row r="170" spans="1:7" x14ac:dyDescent="0.3">
      <c r="A170" s="351" t="s">
        <v>295</v>
      </c>
      <c r="B170" s="352"/>
      <c r="C170" s="353"/>
      <c r="D170" s="287">
        <f>D169/(COUNT(B165:C168)*2)</f>
        <v>0</v>
      </c>
    </row>
    <row r="171" spans="1:7" s="19" customFormat="1" x14ac:dyDescent="0.3">
      <c r="A171" s="23"/>
      <c r="B171" s="24"/>
      <c r="C171" s="24"/>
      <c r="D171" s="25"/>
      <c r="G171" s="105"/>
    </row>
    <row r="172" spans="1:7" ht="19.5" x14ac:dyDescent="0.4">
      <c r="A172" s="354" t="s">
        <v>17</v>
      </c>
      <c r="B172" s="355"/>
      <c r="C172" s="355"/>
      <c r="D172" s="355"/>
      <c r="E172" s="355"/>
      <c r="F172" s="355"/>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8">
        <f>SUM(B173:C176)</f>
        <v>0</v>
      </c>
    </row>
    <row r="178" spans="1:7" x14ac:dyDescent="0.3">
      <c r="A178" s="351" t="s">
        <v>295</v>
      </c>
      <c r="B178" s="352"/>
      <c r="C178" s="353"/>
      <c r="D178" s="287">
        <f>D177/(COUNT(B173:C176)*2)</f>
        <v>0</v>
      </c>
    </row>
    <row r="179" spans="1:7" s="19" customFormat="1" x14ac:dyDescent="0.3">
      <c r="A179" s="23"/>
      <c r="B179" s="24"/>
      <c r="C179" s="24"/>
      <c r="D179" s="25"/>
      <c r="G179" s="105"/>
    </row>
    <row r="180" spans="1:7" ht="19.5" x14ac:dyDescent="0.4">
      <c r="A180" s="349" t="s">
        <v>78</v>
      </c>
      <c r="B180" s="350"/>
      <c r="C180" s="350"/>
      <c r="D180" s="350"/>
      <c r="E180" s="350"/>
      <c r="F180" s="35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8">
        <f>SUM(B181:C185)</f>
        <v>0</v>
      </c>
    </row>
    <row r="187" spans="1:7" x14ac:dyDescent="0.3">
      <c r="A187" s="351" t="s">
        <v>295</v>
      </c>
      <c r="B187" s="352"/>
      <c r="C187" s="353"/>
      <c r="D187" s="287">
        <f>D186/(COUNT(B181:C185)*2)</f>
        <v>0</v>
      </c>
    </row>
    <row r="188" spans="1:7" s="19" customFormat="1" x14ac:dyDescent="0.3">
      <c r="A188" s="23"/>
      <c r="B188" s="24"/>
      <c r="C188" s="24"/>
      <c r="D188" s="25"/>
      <c r="G188" s="105"/>
    </row>
    <row r="189" spans="1:7" ht="19.5" x14ac:dyDescent="0.4">
      <c r="A189" s="349" t="s">
        <v>216</v>
      </c>
      <c r="B189" s="350"/>
      <c r="C189" s="350"/>
      <c r="D189" s="350"/>
      <c r="E189" s="350"/>
      <c r="F189" s="35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8">
        <f>SUM(B190:C193)</f>
        <v>0</v>
      </c>
    </row>
    <row r="195" spans="1:6" x14ac:dyDescent="0.3">
      <c r="A195" s="351" t="s">
        <v>295</v>
      </c>
      <c r="B195" s="352"/>
      <c r="C195" s="353"/>
      <c r="D195" s="287">
        <f>D194/(COUNT(B190:C193)*2)</f>
        <v>0</v>
      </c>
    </row>
    <row r="197" spans="1:6" ht="18" x14ac:dyDescent="0.35">
      <c r="A197" s="47" t="s">
        <v>246</v>
      </c>
      <c r="B197" s="46"/>
      <c r="C197" s="46"/>
      <c r="D197" s="238" t="e">
        <f>E197*100/F197</f>
        <v>#DIV/0!</v>
      </c>
      <c r="E197" s="231">
        <f>COUNTIF('A3 Technique'!F17:F193,"ok")</f>
        <v>0</v>
      </c>
      <c r="F197" s="232">
        <f>COUNTA('A3 Technique'!F17:F193)</f>
        <v>0</v>
      </c>
    </row>
    <row r="198" spans="1:6" ht="22.5" x14ac:dyDescent="0.3">
      <c r="A198" s="262" t="s">
        <v>322</v>
      </c>
      <c r="B198" s="283"/>
      <c r="C198" s="284"/>
      <c r="D198" s="285">
        <f>SUM(D194,D186,D177,D169,D161,D63,D52,D33,D22,D118,D149,D133,D102,D84,D42)</f>
        <v>0</v>
      </c>
    </row>
    <row r="199" spans="1:6" ht="22.5" x14ac:dyDescent="0.3">
      <c r="A199" s="262" t="s">
        <v>323</v>
      </c>
      <c r="B199" s="283"/>
      <c r="C199" s="284"/>
      <c r="D199" s="286">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2018-12-05T21:07:39Z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