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E:\DIA_QLC\DESKTOP_DIA_QLC\Rapports en cours\CE_Bab_Dzira\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" i="39" l="1"/>
  <c r="B10" i="39" l="1"/>
  <c r="B9" i="39"/>
  <c r="B8" i="39"/>
  <c r="B133" i="29" l="1"/>
  <c r="B124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65" i="36"/>
  <c r="B525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24" i="36"/>
  <c r="D366" i="36"/>
  <c r="D299" i="36"/>
  <c r="D244" i="36"/>
  <c r="D185" i="36"/>
  <c r="B185" i="36" s="1"/>
  <c r="D129" i="36"/>
  <c r="D197" i="39" l="1"/>
  <c r="D366" i="40"/>
  <c r="B366" i="40" s="1"/>
  <c r="D367" i="40" s="1"/>
  <c r="D368" i="40" s="1"/>
  <c r="D129" i="40"/>
  <c r="B129" i="40" s="1"/>
  <c r="E244" i="42"/>
  <c r="D471" i="40"/>
  <c r="B471" i="40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<sst xmlns="http://schemas.openxmlformats.org/spreadsheetml/2006/main" count="5770" uniqueCount="559">
  <si>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</si>
  <si>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</si>
  <si>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</si>
  <si>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</si>
  <si>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</si>
  <si>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</si>
  <si>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</si>
  <si>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</si>
  <si>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</si>
  <si>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</si>
  <si>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</si>
  <si>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</si>
  <si>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</si>
  <si>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</si>
  <si>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</si>
  <si>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</si>
  <si>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</si>
  <si>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</si>
  <si>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</si>
  <si>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</si>
  <si>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</si>
  <si>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</si>
  <si>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</si>
  <si>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</si>
  <si>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</si>
  <si>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</si>
  <si>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</si>
  <si>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</si>
  <si>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</si>
  <si>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</si>
  <si>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</si>
  <si>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</si>
  <si>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</si>
  <si>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</si>
  <si>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</si>
  <si>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</si>
  <si>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</si>
  <si>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</si>
  <si>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</si>
  <si>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</si>
  <si>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</si>
  <si>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</si>
  <si>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</si>
  <si>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</si>
  <si>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</si>
  <si>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</si>
  <si>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</si>
  <si>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</si>
  <si>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</si>
  <si>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</si>
  <si>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</si>
  <si>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</si>
  <si>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</si>
  <si>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</si>
  <si>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</si>
  <si>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</si>
  <si>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</si>
  <si>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</si>
  <si>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</si>
  <si>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</si>
  <si>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</si>
  <si>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</si>
  <si>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</si>
  <si>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</si>
  <si>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</si>
  <si>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</si>
  <si>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</si>
  <si>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</si>
  <si>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</si>
  <si>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</si>
  <si>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</si>
  <si>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</si>
  <si>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</si>
  <si>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</si>
  <si>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</si>
  <si>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</si>
  <si>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</si>
  <si>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</si>
  <si>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</si>
  <si>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</si>
  <si>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</si>
  <si>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</si>
  <si>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</si>
  <si>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</si>
  <si>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</si>
  <si>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</si>
  <si>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</si>
  <si>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</si>
  <si>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</si>
  <si>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</si>
  <si>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</si>
  <si>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</si>
  <si>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</si>
  <si>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</si>
  <si>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</si>
  <si>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</si>
  <si>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</si>
  <si>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</si>
  <si>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</si>
  <si>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</si>
  <si>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</si>
  <si>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</si>
  <si>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</si>
  <si>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</si>
  <si>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</si>
  <si>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</si>
  <si>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</si>
  <si>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</si>
  <si>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</si>
  <si>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</si>
  <si>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</si>
  <si>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</si>
  <si>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</si>
  <si>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</si>
  <si>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</si>
  <si>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</si>
  <si>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</si>
  <si>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</si>
  <si>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</si>
  <si>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</si>
  <si>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</si>
  <si>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</si>
  <si>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</si>
  <si>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</si>
  <si>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</si>
  <si>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</si>
  <si>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</si>
  <si>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</si>
  <si>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</si>
  <si>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</si>
  <si>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</si>
  <si>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</si>
  <si>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</si>
  <si>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</si>
  <si>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</si>
  <si>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</si>
  <si>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</si>
  <si>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</si>
  <si>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</si>
  <si>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</si>
  <si>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</si>
  <si>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</si>
  <si>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</si>
  <si>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</si>
  <si>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</si>
  <si>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</si>
  <si>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</si>
  <si>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</si>
  <si>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</si>
  <si>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</si>
  <si>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</si>
  <si>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</si>
  <si>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</si>
  <si>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</si>
  <si>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</si>
  <si>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</si>
  <si>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</si>
  <si>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</si>
  <si>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</si>
  <si>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</si>
  <si>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</si>
  <si>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</si>
  <si>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</si>
  <si>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</si>
  <si>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</si>
  <si>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</si>
  <si>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</si>
  <si>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</si>
  <si>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</si>
  <si>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</si>
  <si>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</si>
  <si>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</si>
  <si>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</si>
  <si>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</si>
  <si>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</si>
  <si>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</si>
  <si>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</si>
  <si>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</si>
  <si>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</si>
  <si>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</si>
  <si>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</si>
  <si>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</si>
  <si>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</si>
  <si>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</si>
  <si>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</si>
  <si>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</si>
  <si>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</si>
  <si>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</si>
  <si>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</si>
  <si>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</si>
  <si>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</si>
  <si>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</si>
  <si>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</si>
  <si>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</si>
  <si>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</si>
  <si>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</si>
  <si>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</si>
  <si>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</si>
  <si>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</si>
  <si>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</si>
  <si>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</si>
  <si>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</si>
  <si>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</si>
  <si>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</si>
  <si>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</si>
  <si>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</si>
  <si>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</si>
  <si>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</si>
  <si>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</si>
  <si>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</si>
  <si>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</si>
  <si>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</si>
  <si>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</si>
  <si>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</si>
  <si>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</si>
  <si>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</si>
  <si>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</si>
  <si>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</si>
  <si>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</si>
  <si>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</si>
  <si>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</si>
  <si>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</si>
  <si>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</si>
  <si>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</si>
  <si>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</si>
  <si>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</si>
  <si>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</si>
  <si>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</si>
  <si>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</si>
  <si>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</si>
  <si>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</si>
  <si>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</si>
  <si>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</si>
  <si>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</si>
  <si>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</si>
  <si>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</si>
  <si>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</si>
  <si>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</si>
  <si>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</si>
  <si>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</si>
  <si>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</si>
  <si>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</si>
  <si>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</si>
  <si>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</si>
  <si>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</si>
  <si>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</si>
  <si>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</si>
  <si>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</si>
  <si>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</si>
  <si>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</si>
  <si>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</si>
  <si>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</si>
  <si>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</si>
  <si>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</si>
  <si>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</si>
  <si>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</si>
  <si>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</si>
  <si>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</si>
  <si>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</si>
  <si>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</si>
  <si>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</si>
  <si>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</si>
  <si>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</si>
  <si>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</si>
  <si>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</si>
  <si>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</si>
  <si>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</si>
  <si>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</si>
  <si>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</si>
  <si>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</si>
  <si>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</si>
  <si>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</si>
  <si>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</si>
  <si>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</si>
  <si>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</si>
  <si>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</si>
  <si>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</si>
  <si>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</si>
  <si>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</si>
  <si>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</si>
  <si>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</si>
  <si>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</si>
  <si>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</si>
  <si>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</si>
  <si>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</si>
  <si>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</si>
  <si>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</si>
  <si>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</si>
  <si>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</si>
  <si>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</si>
  <si>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</si>
  <si>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</si>
  <si>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</si>
  <si>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</si>
  <si>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</si>
  <si>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</si>
  <si>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</si>
  <si>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</si>
  <si>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</si>
  <si>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</si>
  <si>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</si>
  <si>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</si>
  <si>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</si>
  <si>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</si>
  <si>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</si>
  <si>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</si>
  <si>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</si>
  <si>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</si>
  <si>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</si>
  <si>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</si>
  <si>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</si>
  <si>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</si>
  <si>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</si>
  <si>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</si>
  <si>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</si>
  <si>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</si>
  <si>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</si>
  <si>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</si>
  <si>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</si>
  <si>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</si>
  <si>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</si>
  <si>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</si>
  <si>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</si>
  <si>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</si>
  <si>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</si>
  <si>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</si>
  <si>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</si>
  <si>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</si>
  <si>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</si>
  <si>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</si>
  <si>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</si>
  <si>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</si>
  <si>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</si>
  <si>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</si>
  <si>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</si>
  <si>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</si>
  <si>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</si>
  <si>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</si>
  <si>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</si>
  <si>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</si>
  <si>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</si>
  <si>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</si>
  <si>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</si>
  <si>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</si>
  <si>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</si>
  <si>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</si>
  <si>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</si>
  <si>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</si>
  <si>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</si>
  <si>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</si>
  <si>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</si>
  <si>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</si>
  <si>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</si>
  <si>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</si>
  <si>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</si>
  <si>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</si>
  <si>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</si>
  <si>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</si>
  <si>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</si>
  <si>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</si>
  <si>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</si>
  <si>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</si>
  <si>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</si>
  <si>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</si>
  <si>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</si>
  <si>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</si>
  <si>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</si>
  <si>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</si>
  <si>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</si>
  <si>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</si>
  <si>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</si>
  <si>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</si>
  <si>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</si>
  <si>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</si>
  <si>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</si>
  <si>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</si>
  <si>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</si>
  <si>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</si>
  <si>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</si>
  <si>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</si>
  <si>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</si>
  <si>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</si>
  <si>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</si>
  <si>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</si>
  <si>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</si>
  <si>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</si>
  <si>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</si>
  <si>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</si>
  <si>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</si>
  <si>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</si>
  <si>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</si>
  <si>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</si>
  <si>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</si>
  <si>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</si>
  <si>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</si>
  <si>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</si>
  <si>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</si>
  <si>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</si>
  <si>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</si>
  <si>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</si>
  <si>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</si>
  <si>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</si>
  <si>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</si>
  <si>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</si>
  <si>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</si>
  <si>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</si>
  <si>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</si>
  <si>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</si>
  <si>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</si>
  <si>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</si>
  <si>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</si>
  <si>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</si>
  <si>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</si>
  <si>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</si>
  <si>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</si>
  <si>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</si>
  <si>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</si>
  <si>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</si>
  <si>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</si>
  <si>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</si>
  <si>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</si>
  <si>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</si>
  <si>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</si>
  <si>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</si>
  <si>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</si>
  <si>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</si>
  <si>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</si>
  <si>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</si>
  <si>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</si>
  <si>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</si>
  <si>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</si>
  <si>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</si>
  <si>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</si>
  <si>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</si>
  <si>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</si>
  <si>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</si>
  <si>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</si>
  <si>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</si>
  <si>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</si>
  <si>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</si>
  <si>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</si>
  <si>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</si>
  <si>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</si>
  <si>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</si>
  <si>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</si>
  <si>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</si>
  <si>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</si>
  <si>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</si>
  <si>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</si>
  <si>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</si>
  <si>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</si>
  <si>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</si>
  <si>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</si>
  <si>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</si>
  <si>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</si>
  <si>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</si>
  <si>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</si>
  <si>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</si>
  <si>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</si>
  <si>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</si>
  <si>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</si>
  <si>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</si>
  <si>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</si>
  <si>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</si>
  <si>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</si>
  <si>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</si>
  <si>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</si>
  <si>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</si>
  <si>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</si>
  <si>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</si>
  <si>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</si>
  <si>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</si>
  <si>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</si>
  <si>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</si>
  <si>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</si>
  <si>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Bab Dzira</t>
  </si>
  <si>
    <t>Dr Raja Bouhalfaya</t>
  </si>
  <si>
    <t>Directeur du magasin et chefs rayons</t>
  </si>
  <si>
    <t>Dernière vérification effectuée le 01/04/2019.</t>
  </si>
  <si>
    <t>Absence du chargé de la réception le jour de l'audit.</t>
  </si>
  <si>
    <t>Absence d'enceinte froide pour le stockage des produits.</t>
  </si>
  <si>
    <t>Veuillez renforcer les opérations de tri.</t>
  </si>
  <si>
    <t>1/Manque de propreté au niveau de l'étagère d'exposition des paquets de sucre.
2/Présence de poussières au niveau des couvercles des boites de conserve (Mais/champignons).</t>
  </si>
  <si>
    <t>Veuillez renforcer les opérations de nettoyage 
et de dépoussiérage des étagères d'exposition.</t>
  </si>
  <si>
    <t>Le nettoyage de ces éléments est requis.</t>
  </si>
  <si>
    <t xml:space="preserve">Manque de propreté dans la zone en dessous de la grille de soufflage de l’un des meubles d’exposition (Côté des crèmes desserts).
</t>
  </si>
  <si>
    <t>Dépassement de la date limite pour un boudin d'aliment pour animaux Canichat, dont la DLC était le 31/03/2019.</t>
  </si>
  <si>
    <t>Veuillez renforcer le contrôles des durées de vie.</t>
  </si>
  <si>
    <t>La température affichée au niveau de l’un compartiment du meuble était de -14,4°C et celle prélevée était de -3,6°C.
Attention aux risques de décongélation des produits.
Des mails étaient envoyés au service technique concernant les écarts de températures.</t>
  </si>
  <si>
    <t>Derniers certificats d'aptitude attribués le 11/10/2019.</t>
  </si>
  <si>
    <t>Absence de port de badge pour quelques opérateurs.</t>
  </si>
  <si>
    <t>Prévoir des badges pour l'ensemble du personnel.</t>
  </si>
  <si>
    <t>Dernier passage de la société prestataire le 25/03/2019.</t>
  </si>
  <si>
    <t>Absence de local poubelle au niveau du magasin.</t>
  </si>
  <si>
    <t>L'entretien des casiers est requis.</t>
  </si>
  <si>
    <t>Absence de la procédure de nettoyage et de l'enregistrement des autocontrôles.</t>
  </si>
  <si>
    <t>Prévoir la procédure de nettoyage des ces locaux  et assurer les autocontrôles nécessaires.</t>
  </si>
  <si>
    <t>Absence de protection du quai de la réception.</t>
  </si>
  <si>
    <t>Prévoir une protection du quai vis-à-vis des intempéries.</t>
  </si>
  <si>
    <t xml:space="preserve">L’état du sol au niveau du magasin n’était pas satisfaisant, ce qui rend les opérations de nettoyage difficiles.
</t>
  </si>
  <si>
    <t>Des opérations de nettoyage du sol sont à prévoir.</t>
  </si>
  <si>
    <t>Absence de stockage au froid de ces produits.</t>
  </si>
  <si>
    <t>Température affichée: 8,9°C
Température mesurée: 14,8°C</t>
  </si>
  <si>
    <t>Revoir la température au niveau de ce meuble.
Risque de rupture de la chaine du froid.</t>
  </si>
  <si>
    <t>Présence d'une toile d'araignée visible depuis la vitre du meuble de la 4 éme gamme.</t>
  </si>
  <si>
    <t>Veuillez améliorer les opérations de nettoyage.</t>
  </si>
  <si>
    <t>Taux d'hygrométrie: 44%. Conforme.</t>
  </si>
  <si>
    <t xml:space="preserve">Certaines porte-étiquettes étaient endommagées, au niveau des meubles d’exposition. </t>
  </si>
  <si>
    <t>Le remplacement de  ces éléments est</t>
  </si>
  <si>
    <t>Accumulation de givre au niveau du compartiment bas du meuble des surgelés.</t>
  </si>
  <si>
    <t>Prévoir des opérations de dégivrage à ce niveau.</t>
  </si>
  <si>
    <t>Meuble 7 : températures mesurées 13,6°C et 12,6°C
Meuble des surgelés: compartiment haut
Température affichée: -14,4°C
Température mesurée: -3,6°C</t>
  </si>
  <si>
    <t>Revoir l'intensité du froid au niveau de certains meubles froids qui présentent des variations importantes de températures.</t>
  </si>
  <si>
    <t>Des tubes néons étaient non fonctionnels au niveau de l’un des meubles d’exposition</t>
  </si>
  <si>
    <t>Procéder aux remplacements de ces éléments.</t>
  </si>
  <si>
    <t>Le revêtement du sol était écaillé au niveau de la CF PLS.</t>
  </si>
  <si>
    <t>Des réparations à ce niveau sont requises</t>
  </si>
  <si>
    <t>L'entretien de ces éléments est requis.</t>
  </si>
  <si>
    <t>Absence d'eau chaude au niveau du magasin.</t>
  </si>
  <si>
    <t>Le porte-appât au niveau du couloir du côté du bureau du directeur n'était pas correctement fixé au sol.</t>
  </si>
  <si>
    <t>Avertir la société prestataire.</t>
  </si>
  <si>
    <t>Système d'ouverture à pédale de la poubelle au niveau des locaux du personnel était défaillant.</t>
  </si>
  <si>
    <t>Prévoir la réparation de cet élément.</t>
  </si>
  <si>
    <t>Accumulation de givre au niveau du meuble des surgelés.</t>
  </si>
  <si>
    <t>Des opérations de dégivrage sont nécessaires.</t>
  </si>
  <si>
    <t>Développement de rouille au niveau des casiers des vestiaires des femmes.</t>
  </si>
  <si>
    <t>L'état de fraicheur des pommes de terre exposées n'était pas satisfaisant.</t>
  </si>
  <si>
    <t xml:space="preserve">Meuble froid 4éme gamme:
La température mesurée au niveau du meuble était de l'ordre de 14,8°C, et celle affichée était de l'ordre de 8,9°C.
Des mails ont été envoyés au service technique concernant les écarts de températures des meubles froids.
</t>
  </si>
  <si>
    <t>Début de développement de rouille au niveau des casiers des vestiaires des femmes.</t>
  </si>
  <si>
    <t>M Dhia Mechlaoui</t>
  </si>
  <si>
    <t>Le directeur magasin M Fakhri CHAOUCH</t>
  </si>
  <si>
    <t>Certains pommes exposés étaient altérés.</t>
  </si>
  <si>
    <t>Le triage des fruits est à renforcer, éliminer les fruits non-conformes.</t>
  </si>
  <si>
    <t>Utilisation du thermomètre à sonde de la réception.</t>
  </si>
  <si>
    <t>Fournir un thermomètre pour le rayon.</t>
  </si>
  <si>
    <t xml:space="preserve">Un pot de yaourt (Danino) était endommagé, ce produit n’est plus consommable. 
</t>
  </si>
  <si>
    <t>Retirer les produits non-conformes du rayon.</t>
  </si>
  <si>
    <t>Renforcer le contrôle de la propreté des meubles, présence de cadavre de mouche dans le meuble.</t>
  </si>
  <si>
    <t>Le nettoyage des meubles d'exposition est à renforcer.</t>
  </si>
  <si>
    <t>Traiter la rouille.</t>
  </si>
  <si>
    <t>L'opérateur du rayon fruits et légumes ne fait pas l'objet de la visites médicales.</t>
  </si>
  <si>
    <t>Réaliser la visite médicale.</t>
  </si>
  <si>
    <t>Certains écarts techniques n'étaient pas clôturés.</t>
  </si>
  <si>
    <t>Traiter les écarts précédents.</t>
  </si>
  <si>
    <t>Prévoir le dégivrage de l'armoire.</t>
  </si>
  <si>
    <t>Absence d'un local poubelle dans le magasin.</t>
  </si>
  <si>
    <t>Aménager un local poubelle.</t>
  </si>
  <si>
    <t>Le sol au niveau de l’espace de vente (prés des rayons PGC) était fissuré et décollé, le risque de stagnation d’eau à ce niveau est élevé.</t>
  </si>
  <si>
    <t>Réparer le revêtement endommagé.</t>
  </si>
  <si>
    <t>Le double vitrage d’un meuble froid (meuble margarine) était endommagé.</t>
  </si>
  <si>
    <t>Réparer le meuble.</t>
  </si>
  <si>
    <t>Chambre froide PLS: la résine était décollée.</t>
  </si>
  <si>
    <t>Remédier à cet écart.</t>
  </si>
  <si>
    <t>Développement de givre au niveau de l'armoire froide négative (PLS).</t>
  </si>
  <si>
    <t>Développement de rouille pour certains casiers.</t>
  </si>
  <si>
    <t>Le quai de la réception n'est pas protégé.</t>
  </si>
  <si>
    <t>L'installation d'un préau est à prévoir.</t>
  </si>
  <si>
    <t>Taux d'hygrométrie: 52%. Conforme.</t>
  </si>
  <si>
    <t>Meuble froid:
T° affichée: 12°C
T° mesurée: 12,5°C
Des emails auprès le service technique ont étés envoyés de la part du directeur magasin.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</si>
</sst>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9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1" xfId="0" applyFont="1" applyFill="1" applyBorder="1" applyAlignment="1" applyProtection="1">
      <alignment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14448"/>
        <c:axId val="53912816"/>
      </c:barChart>
      <c:catAx>
        <c:axId val="5391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12816"/>
        <c:crosses val="autoZero"/>
        <c:auto val="1"/>
        <c:lblAlgn val="ctr"/>
        <c:lblOffset val="100"/>
        <c:noMultiLvlLbl val="0"/>
      </c:catAx>
      <c:valAx>
        <c:axId val="53912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1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22480"/>
        <c:axId val="180121936"/>
      </c:barChart>
      <c:catAx>
        <c:axId val="18012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21936"/>
        <c:crosses val="autoZero"/>
        <c:auto val="1"/>
        <c:lblAlgn val="ctr"/>
        <c:lblOffset val="100"/>
        <c:noMultiLvlLbl val="0"/>
      </c:catAx>
      <c:valAx>
        <c:axId val="18012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22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8256"/>
        <c:axId val="181585536"/>
      </c:barChart>
      <c:catAx>
        <c:axId val="18158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5536"/>
        <c:crosses val="autoZero"/>
        <c:auto val="1"/>
        <c:lblAlgn val="ctr"/>
        <c:lblOffset val="100"/>
        <c:noMultiLvlLbl val="0"/>
      </c:catAx>
      <c:valAx>
        <c:axId val="181585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0.86486486486486491</c:v>
                </c:pt>
                <c:pt idx="1">
                  <c:v>0.93243243243243246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9888"/>
        <c:axId val="181595328"/>
      </c:barChart>
      <c:catAx>
        <c:axId val="18158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95328"/>
        <c:crosses val="autoZero"/>
        <c:auto val="1"/>
        <c:lblAlgn val="ctr"/>
        <c:lblOffset val="100"/>
        <c:noMultiLvlLbl val="0"/>
      </c:catAx>
      <c:valAx>
        <c:axId val="18159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0.92307692307692313</c:v>
                </c:pt>
                <c:pt idx="1">
                  <c:v>0.92105263157894735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94784"/>
        <c:axId val="181581184"/>
      </c:barChart>
      <c:catAx>
        <c:axId val="18159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1184"/>
        <c:crosses val="autoZero"/>
        <c:auto val="1"/>
        <c:lblAlgn val="ctr"/>
        <c:lblOffset val="100"/>
        <c:noMultiLvlLbl val="0"/>
      </c:catAx>
      <c:valAx>
        <c:axId val="18158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9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0.8125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4448"/>
        <c:axId val="181594240"/>
      </c:barChart>
      <c:catAx>
        <c:axId val="18158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94240"/>
        <c:crosses val="autoZero"/>
        <c:auto val="1"/>
        <c:lblAlgn val="ctr"/>
        <c:lblOffset val="100"/>
        <c:noMultiLvlLbl val="0"/>
      </c:catAx>
      <c:valAx>
        <c:axId val="18159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0.75</c:v>
                </c:pt>
                <c:pt idx="1">
                  <c:v>0.91111111111111109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92608"/>
        <c:axId val="181581728"/>
      </c:barChart>
      <c:catAx>
        <c:axId val="18159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1728"/>
        <c:crosses val="autoZero"/>
        <c:auto val="1"/>
        <c:lblAlgn val="ctr"/>
        <c:lblOffset val="100"/>
        <c:noMultiLvlLbl val="0"/>
      </c:catAx>
      <c:valAx>
        <c:axId val="18158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9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0.9152542372881356</c:v>
                </c:pt>
                <c:pt idx="1">
                  <c:v>0.93410852713178294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1586080"/>
        <c:axId val="181582272"/>
      </c:barChart>
      <c:catAx>
        <c:axId val="181586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2272"/>
        <c:crosses val="autoZero"/>
        <c:auto val="1"/>
        <c:lblAlgn val="ctr"/>
        <c:lblOffset val="100"/>
        <c:noMultiLvlLbl val="0"/>
      </c:catAx>
      <c:valAx>
        <c:axId val="18158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1586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0.8326271186440678</c:v>
                </c:pt>
                <c:pt idx="1">
                  <c:v>0.92260981912144702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1583360"/>
        <c:axId val="181590976"/>
        <c:extLst xmlns:c16r2="http://schemas.microsoft.com/office/drawing/2015/06/chart"/>
      </c:barChart>
      <c:catAx>
        <c:axId val="181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90976"/>
        <c:crosses val="autoZero"/>
        <c:auto val="1"/>
        <c:lblAlgn val="ctr"/>
        <c:lblOffset val="100"/>
        <c:noMultiLvlLbl val="0"/>
      </c:catAx>
      <c:valAx>
        <c:axId val="1815909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8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0.40733333333333333</c:v>
                </c:pt>
                <c:pt idx="1">
                  <c:v>0.67272727272727273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81591520"/>
        <c:axId val="182050992"/>
        <c:extLst xmlns:c16r2="http://schemas.microsoft.com/office/drawing/2015/06/chart"/>
      </c:barChart>
      <c:catAx>
        <c:axId val="181591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2050992"/>
        <c:crosses val="autoZero"/>
        <c:auto val="1"/>
        <c:lblAlgn val="ctr"/>
        <c:lblOffset val="100"/>
        <c:noMultiLvlLbl val="0"/>
      </c:catAx>
      <c:valAx>
        <c:axId val="18205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159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13360"/>
        <c:axId val="53914992"/>
      </c:barChart>
      <c:catAx>
        <c:axId val="5391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14992"/>
        <c:crosses val="autoZero"/>
        <c:auto val="1"/>
        <c:lblAlgn val="ctr"/>
        <c:lblOffset val="100"/>
        <c:noMultiLvlLbl val="0"/>
      </c:catAx>
      <c:valAx>
        <c:axId val="5391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1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918256"/>
        <c:axId val="53919344"/>
      </c:barChart>
      <c:catAx>
        <c:axId val="5391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919344"/>
        <c:crosses val="autoZero"/>
        <c:auto val="1"/>
        <c:lblAlgn val="ctr"/>
        <c:lblOffset val="100"/>
        <c:noMultiLvlLbl val="0"/>
      </c:catAx>
      <c:valAx>
        <c:axId val="5391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918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27920"/>
        <c:axId val="180125744"/>
      </c:barChart>
      <c:catAx>
        <c:axId val="18012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25744"/>
        <c:crosses val="autoZero"/>
        <c:auto val="1"/>
        <c:lblAlgn val="ctr"/>
        <c:lblOffset val="100"/>
        <c:noMultiLvlLbl val="0"/>
      </c:catAx>
      <c:valAx>
        <c:axId val="18012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2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33904"/>
        <c:axId val="180126288"/>
      </c:barChart>
      <c:catAx>
        <c:axId val="18013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26288"/>
        <c:crosses val="autoZero"/>
        <c:auto val="1"/>
        <c:lblAlgn val="ctr"/>
        <c:lblOffset val="100"/>
        <c:noMultiLvlLbl val="0"/>
      </c:catAx>
      <c:valAx>
        <c:axId val="18012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3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29008"/>
        <c:axId val="180127376"/>
      </c:barChart>
      <c:catAx>
        <c:axId val="180129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27376"/>
        <c:crosses val="autoZero"/>
        <c:auto val="1"/>
        <c:lblAlgn val="ctr"/>
        <c:lblOffset val="100"/>
        <c:noMultiLvlLbl val="0"/>
      </c:catAx>
      <c:valAx>
        <c:axId val="180127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2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30096"/>
        <c:axId val="180130640"/>
      </c:barChart>
      <c:catAx>
        <c:axId val="18013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30640"/>
        <c:crosses val="autoZero"/>
        <c:auto val="1"/>
        <c:lblAlgn val="ctr"/>
        <c:lblOffset val="100"/>
        <c:noMultiLvlLbl val="0"/>
      </c:catAx>
      <c:valAx>
        <c:axId val="18013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3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0.84482758620689657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31728"/>
        <c:axId val="180132272"/>
      </c:barChart>
      <c:catAx>
        <c:axId val="1801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32272"/>
        <c:crosses val="autoZero"/>
        <c:auto val="1"/>
        <c:lblAlgn val="ctr"/>
        <c:lblOffset val="100"/>
        <c:noMultiLvlLbl val="0"/>
      </c:catAx>
      <c:valAx>
        <c:axId val="180132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3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0120304"/>
        <c:axId val="180120848"/>
      </c:barChart>
      <c:catAx>
        <c:axId val="180120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0120848"/>
        <c:crosses val="autoZero"/>
        <c:auto val="1"/>
        <c:lblAlgn val="ctr"/>
        <c:lblOffset val="100"/>
        <c:noMultiLvlLbl val="0"/>
      </c:catAx>
      <c:valAx>
        <c:axId val="180120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0120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6" zoomScaleSheetLayoutView="100" workbookViewId="0">
      <selection activeCell="B25" sqref="B25:C25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3" t="s">
        <v>474</v>
      </c>
      <c r="B18" s="343"/>
      <c r="C18" s="343"/>
      <c r="D18" s="344" t="s">
        <v>475</v>
      </c>
      <c r="E18" s="344"/>
      <c r="F18" s="344"/>
      <c r="G18" s="344"/>
      <c r="H18" s="344"/>
      <c r="I18" s="344"/>
      <c r="J18" s="344"/>
      <c r="K18" s="344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5" t="s">
        <v>277</v>
      </c>
      <c r="B21" s="345"/>
      <c r="C21" s="345"/>
      <c r="D21" s="345"/>
      <c r="E21" s="345"/>
      <c r="F21" s="345"/>
      <c r="G21" s="345"/>
      <c r="H21" s="345"/>
      <c r="I21" s="345"/>
      <c r="J21" s="345"/>
      <c r="K21" s="345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6" t="s">
        <v>279</v>
      </c>
      <c r="C23" s="346"/>
      <c r="D23" s="31"/>
      <c r="E23" s="31"/>
      <c r="F23" s="31"/>
      <c r="G23" s="31"/>
      <c r="H23" s="31"/>
      <c r="I23" s="31"/>
      <c r="J23" t="str">
        <f>D18</f>
        <v>Bab Dzira</v>
      </c>
    </row>
    <row r="24" spans="1:11" ht="33" customHeight="1" x14ac:dyDescent="0.25">
      <c r="A24" s="277" t="s">
        <v>280</v>
      </c>
      <c r="B24" s="347">
        <f>AVERAGE('A1 Exploitation'!D730,'A1 Technique'!D199)</f>
        <v>0.8326271186440678</v>
      </c>
      <c r="C24" s="347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7">
        <f>AVERAGE('A2 Exploitation'!D730,'A2 Technique'!D199)</f>
        <v>0.92260981912144702</v>
      </c>
      <c r="C25" s="347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7" t="e">
        <f>AVERAGE('A3 Exploitation'!D730,'A3 Technique'!D199)</f>
        <v>#DIV/0!</v>
      </c>
      <c r="C26" s="347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7" t="e">
        <f>AVERAGE('A4 Exploitation'!D730,'A4 Technique'!D199)</f>
        <v>#DIV/0!</v>
      </c>
      <c r="C27" s="347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7"/>
      <c r="C28" s="347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7"/>
      <c r="C29" s="347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6" t="s">
        <v>286</v>
      </c>
      <c r="C33" s="346"/>
      <c r="D33" s="31"/>
      <c r="E33" s="31"/>
      <c r="F33" s="31"/>
      <c r="G33" s="31"/>
      <c r="H33" s="31"/>
      <c r="I33" s="31"/>
      <c r="J33" t="str">
        <f>D18</f>
        <v>Bab Dzira</v>
      </c>
    </row>
    <row r="34" spans="1:10" ht="33" customHeight="1" x14ac:dyDescent="0.25">
      <c r="A34" s="277" t="s">
        <v>280</v>
      </c>
      <c r="B34" s="347">
        <f>'A1 Exploitation'!D730</f>
        <v>0.9152542372881356</v>
      </c>
      <c r="C34" s="347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7">
        <f>'A2 Exploitation'!D730</f>
        <v>0.93410852713178294</v>
      </c>
      <c r="C35" s="347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7" t="e">
        <f>'A3 Exploitation'!D730</f>
        <v>#DIV/0!</v>
      </c>
      <c r="C36" s="347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7" t="e">
        <f>'A4 Exploitation'!D730</f>
        <v>#DIV/0!</v>
      </c>
      <c r="C37" s="347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7"/>
      <c r="C38" s="347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7"/>
      <c r="C39" s="347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8" t="s">
        <v>287</v>
      </c>
      <c r="C42" s="348"/>
      <c r="D42" s="31"/>
      <c r="E42" s="31"/>
      <c r="F42" s="31"/>
      <c r="G42" s="31"/>
      <c r="H42" s="31"/>
      <c r="I42" s="31"/>
      <c r="J42" t="str">
        <f>D18</f>
        <v>Bab Dzira</v>
      </c>
    </row>
    <row r="43" spans="1:10" ht="33" customHeight="1" x14ac:dyDescent="0.25">
      <c r="A43" s="277" t="s">
        <v>280</v>
      </c>
      <c r="B43" s="347">
        <f>AVERAGE('A1 Exploitation'!D728, 'A1 Technique'!D197)</f>
        <v>0.40733333333333333</v>
      </c>
      <c r="C43" s="347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7">
        <f>AVERAGE('A2 Exploitation'!D728, 'A2 Technique'!D197)</f>
        <v>0.67272727272727273</v>
      </c>
      <c r="C44" s="347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7" t="e">
        <f>AVERAGE('A3 Exploitation'!D728, 'A3 Technique'!D197)</f>
        <v>#DIV/0!</v>
      </c>
      <c r="C45" s="347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7" t="e">
        <f>AVERAGE('A4 Exploitation'!D728, 'A4 Technique'!D197)</f>
        <v>#DIV/0!</v>
      </c>
      <c r="C46" s="347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7"/>
      <c r="C47" s="347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7"/>
      <c r="C48" s="347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6" t="s">
        <v>288</v>
      </c>
      <c r="C51" s="346"/>
      <c r="D51" s="31"/>
      <c r="E51" s="31"/>
      <c r="F51" s="31"/>
      <c r="G51" s="31"/>
      <c r="H51" s="31"/>
      <c r="I51" s="31"/>
      <c r="J51" t="str">
        <f>D18</f>
        <v>Bab Dzira</v>
      </c>
    </row>
    <row r="52" spans="1:10" ht="33" customHeight="1" x14ac:dyDescent="0.25">
      <c r="A52" s="277" t="s">
        <v>280</v>
      </c>
      <c r="B52" s="349">
        <f>'A1 Exploitation'!D48</f>
        <v>1</v>
      </c>
      <c r="C52" s="349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9">
        <f>'A2 Exploitation'!D48</f>
        <v>1</v>
      </c>
      <c r="C53" s="349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9" t="e">
        <f>'A3 Exploitation'!D48</f>
        <v>#DIV/0!</v>
      </c>
      <c r="C54" s="349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9" t="e">
        <f>'A4 Exploitation'!D48</f>
        <v>#DIV/0!</v>
      </c>
      <c r="C55" s="349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9"/>
      <c r="C56" s="349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9"/>
      <c r="C57" s="349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6" t="s">
        <v>289</v>
      </c>
      <c r="C60" s="346"/>
      <c r="D60" s="31"/>
      <c r="E60" s="31"/>
      <c r="F60" s="31"/>
      <c r="G60" s="31"/>
      <c r="H60" s="31"/>
      <c r="I60" s="31"/>
      <c r="J60" t="str">
        <f>D18</f>
        <v>Bab Dzira</v>
      </c>
    </row>
    <row r="61" spans="1:10" ht="33" customHeight="1" x14ac:dyDescent="0.25">
      <c r="A61" s="277" t="s">
        <v>280</v>
      </c>
      <c r="B61" s="347" t="e">
        <f>'A1 Exploitation'!D131</f>
        <v>#DIV/0!</v>
      </c>
      <c r="C61" s="347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7" t="e">
        <f>'A2 Exploitation'!D131</f>
        <v>#DIV/0!</v>
      </c>
      <c r="C62" s="347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7" t="e">
        <f>'A3 Exploitation'!D131</f>
        <v>#DIV/0!</v>
      </c>
      <c r="C63" s="347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7" t="e">
        <f>'A4 Exploitation'!D131</f>
        <v>#DIV/0!</v>
      </c>
      <c r="C64" s="347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7"/>
      <c r="C65" s="347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7"/>
      <c r="C66" s="347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6" t="s">
        <v>464</v>
      </c>
      <c r="C69" s="346"/>
      <c r="D69" s="31"/>
      <c r="E69" s="31"/>
      <c r="F69" s="31"/>
      <c r="G69" s="31"/>
      <c r="H69" s="31"/>
      <c r="I69" s="31"/>
      <c r="J69" t="str">
        <f>D18</f>
        <v>Bab Dzira</v>
      </c>
    </row>
    <row r="70" spans="1:10" ht="33" customHeight="1" x14ac:dyDescent="0.25">
      <c r="A70" s="277" t="s">
        <v>280</v>
      </c>
      <c r="B70" s="347" t="e">
        <f>'A1 Exploitation'!D187</f>
        <v>#DIV/0!</v>
      </c>
      <c r="C70" s="347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7" t="e">
        <f>'A2 Exploitation'!D187</f>
        <v>#DIV/0!</v>
      </c>
      <c r="C71" s="347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7" t="e">
        <f>'A3 Exploitation'!D187</f>
        <v>#DIV/0!</v>
      </c>
      <c r="C72" s="347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7" t="e">
        <f>'A4 Exploitation'!D187</f>
        <v>#DIV/0!</v>
      </c>
      <c r="C73" s="347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7"/>
      <c r="C74" s="347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7"/>
      <c r="C75" s="347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6" t="s">
        <v>465</v>
      </c>
      <c r="C78" s="346"/>
      <c r="D78" s="31"/>
      <c r="E78" s="31"/>
      <c r="F78" s="31"/>
      <c r="G78" s="31"/>
      <c r="H78" s="31"/>
      <c r="I78" s="31"/>
      <c r="J78" t="str">
        <f>D18</f>
        <v>Bab Dzira</v>
      </c>
    </row>
    <row r="79" spans="1:10" ht="33" customHeight="1" x14ac:dyDescent="0.25">
      <c r="A79" s="277" t="s">
        <v>280</v>
      </c>
      <c r="B79" s="347" t="e">
        <f>'A1 Exploitation'!D249</f>
        <v>#DIV/0!</v>
      </c>
      <c r="C79" s="347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7" t="e">
        <f>'A2 Exploitation'!D249</f>
        <v>#DIV/0!</v>
      </c>
      <c r="C80" s="347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7" t="e">
        <f>'A3 Exploitation'!D249</f>
        <v>#DIV/0!</v>
      </c>
      <c r="C81" s="347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7" t="e">
        <f>'A4 Exploitation'!D249</f>
        <v>#DIV/0!</v>
      </c>
      <c r="C82" s="347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7"/>
      <c r="C83" s="347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7"/>
      <c r="C84" s="347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6" t="s">
        <v>466</v>
      </c>
      <c r="C87" s="346"/>
      <c r="D87" s="31"/>
      <c r="E87" s="31"/>
      <c r="F87" s="31"/>
      <c r="G87" s="31"/>
      <c r="H87" s="31"/>
      <c r="I87" s="31"/>
      <c r="J87" t="str">
        <f>D18</f>
        <v>Bab Dzira</v>
      </c>
    </row>
    <row r="88" spans="1:10" ht="33" customHeight="1" x14ac:dyDescent="0.25">
      <c r="A88" s="277" t="s">
        <v>280</v>
      </c>
      <c r="B88" s="347" t="e">
        <f>'A1 Exploitation'!D304</f>
        <v>#DIV/0!</v>
      </c>
      <c r="C88" s="347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7" t="e">
        <f>'A2 Exploitation'!D304</f>
        <v>#DIV/0!</v>
      </c>
      <c r="C89" s="347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7" t="e">
        <f>'A3 Exploitation'!D304</f>
        <v>#DIV/0!</v>
      </c>
      <c r="C90" s="347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7" t="e">
        <f>'A4 Exploitation'!D304</f>
        <v>#DIV/0!</v>
      </c>
      <c r="C91" s="347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7"/>
      <c r="C92" s="347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7"/>
      <c r="C93" s="347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6" t="s">
        <v>467</v>
      </c>
      <c r="C96" s="346"/>
      <c r="D96" s="31"/>
      <c r="E96" s="31"/>
      <c r="F96" s="31"/>
      <c r="G96" s="31"/>
      <c r="H96" s="31"/>
      <c r="I96" s="31"/>
      <c r="J96" t="str">
        <f>D18</f>
        <v>Bab Dzira</v>
      </c>
    </row>
    <row r="97" spans="1:10" ht="33" customHeight="1" x14ac:dyDescent="0.25">
      <c r="A97" s="277" t="s">
        <v>280</v>
      </c>
      <c r="B97" s="347" t="e">
        <f>'A1 Exploitation'!D371</f>
        <v>#DIV/0!</v>
      </c>
      <c r="C97" s="347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7" t="e">
        <f>'A2 Exploitation'!D371</f>
        <v>#DIV/0!</v>
      </c>
      <c r="C98" s="347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7" t="e">
        <f>'A3 Exploitation'!D371</f>
        <v>#DIV/0!</v>
      </c>
      <c r="C99" s="347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7" t="e">
        <f>'A4 Exploitation'!D371</f>
        <v>#DIV/0!</v>
      </c>
      <c r="C100" s="347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7"/>
      <c r="C101" s="347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7"/>
      <c r="C102" s="347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6" t="s">
        <v>468</v>
      </c>
      <c r="C105" s="346"/>
      <c r="D105" s="31"/>
      <c r="E105" s="31"/>
      <c r="F105" s="31"/>
      <c r="G105" s="31"/>
      <c r="H105" s="31"/>
      <c r="I105" s="31"/>
      <c r="J105" t="str">
        <f>D18</f>
        <v>Bab Dzira</v>
      </c>
    </row>
    <row r="106" spans="1:10" ht="33" customHeight="1" x14ac:dyDescent="0.25">
      <c r="A106" s="277" t="s">
        <v>280</v>
      </c>
      <c r="B106" s="347" t="e">
        <f>'A1 Exploitation'!D429</f>
        <v>#DIV/0!</v>
      </c>
      <c r="C106" s="347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7" t="e">
        <f>'A2 Exploitation'!D429</f>
        <v>#DIV/0!</v>
      </c>
      <c r="C107" s="347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7" t="e">
        <f>'A3 Exploitation'!D429</f>
        <v>#DIV/0!</v>
      </c>
      <c r="C108" s="347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7" t="e">
        <f>'A4 Exploitation'!D429</f>
        <v>#DIV/0!</v>
      </c>
      <c r="C109" s="347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7"/>
      <c r="C110" s="347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7"/>
      <c r="C111" s="347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6" t="s">
        <v>469</v>
      </c>
      <c r="C114" s="346"/>
      <c r="D114" s="31"/>
      <c r="E114" s="31"/>
      <c r="F114" s="31"/>
      <c r="G114" s="31"/>
      <c r="H114" s="31"/>
      <c r="I114" s="31"/>
      <c r="J114" t="str">
        <f>D18</f>
        <v>Bab Dzira</v>
      </c>
    </row>
    <row r="115" spans="1:10" ht="33" customHeight="1" x14ac:dyDescent="0.25">
      <c r="A115" s="277" t="s">
        <v>280</v>
      </c>
      <c r="B115" s="347">
        <f>'A1 Exploitation'!D476</f>
        <v>0.9375</v>
      </c>
      <c r="C115" s="347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7">
        <f>'A2 Exploitation'!D476</f>
        <v>0.84482758620689657</v>
      </c>
      <c r="C116" s="347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7" t="e">
        <f>'A3 Exploitation'!D476</f>
        <v>#DIV/0!</v>
      </c>
      <c r="C117" s="347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7" t="e">
        <f>'A4 Exploitation'!D476</f>
        <v>#DIV/0!</v>
      </c>
      <c r="C118" s="347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7"/>
      <c r="C119" s="347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7"/>
      <c r="C120" s="347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6" t="s">
        <v>470</v>
      </c>
      <c r="C123" s="346"/>
      <c r="D123" s="31"/>
      <c r="E123" s="31"/>
      <c r="F123" s="31"/>
      <c r="G123" s="31"/>
      <c r="H123" s="31"/>
      <c r="I123" s="31"/>
      <c r="J123" t="str">
        <f>D18</f>
        <v>Bab Dzira</v>
      </c>
    </row>
    <row r="124" spans="1:10" ht="33" customHeight="1" x14ac:dyDescent="0.25">
      <c r="A124" s="277" t="s">
        <v>280</v>
      </c>
      <c r="B124" s="347" t="e">
        <f>'A1 Exploitation'!D527</f>
        <v>#DIV/0!</v>
      </c>
      <c r="C124" s="347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7" t="e">
        <f>'A2 Exploitation'!D527</f>
        <v>#DIV/0!</v>
      </c>
      <c r="C125" s="347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7" t="e">
        <f>'A3 Exploitation'!D527</f>
        <v>#DIV/0!</v>
      </c>
      <c r="C126" s="347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7" t="e">
        <f>'A4 Exploitation'!D527</f>
        <v>#DIV/0!</v>
      </c>
      <c r="C127" s="347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7"/>
      <c r="C128" s="347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7"/>
      <c r="C129" s="347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6" t="s">
        <v>471</v>
      </c>
      <c r="C132" s="346"/>
      <c r="D132" s="31"/>
      <c r="E132" s="31"/>
      <c r="F132" s="31"/>
      <c r="G132" s="31"/>
      <c r="H132" s="31"/>
      <c r="I132" s="31"/>
      <c r="J132" t="str">
        <f>D18</f>
        <v>Bab Dzira</v>
      </c>
    </row>
    <row r="133" spans="1:10" ht="33" customHeight="1" x14ac:dyDescent="0.25">
      <c r="A133" s="277" t="s">
        <v>280</v>
      </c>
      <c r="B133" s="347" t="e">
        <f>'A1 Exploitation'!D570</f>
        <v>#DIV/0!</v>
      </c>
      <c r="C133" s="347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7" t="e">
        <f>'A2 Exploitation'!D570</f>
        <v>#DIV/0!</v>
      </c>
      <c r="C134" s="347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7" t="e">
        <f>'A3 Exploitation'!D570</f>
        <v>#DIV/0!</v>
      </c>
      <c r="C135" s="347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7" t="e">
        <f>'A4 Exploitation'!D570</f>
        <v>#DIV/0!</v>
      </c>
      <c r="C136" s="347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7"/>
      <c r="C137" s="347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7"/>
      <c r="C138" s="347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6" t="s">
        <v>290</v>
      </c>
      <c r="C141" s="346"/>
      <c r="D141" s="31"/>
      <c r="E141" s="31"/>
      <c r="F141" s="31"/>
      <c r="G141" s="31"/>
      <c r="H141" s="31"/>
      <c r="I141" s="31"/>
      <c r="J141" t="str">
        <f>D18</f>
        <v>Bab Dzira</v>
      </c>
    </row>
    <row r="142" spans="1:10" ht="33" customHeight="1" x14ac:dyDescent="0.25">
      <c r="A142" s="277" t="s">
        <v>280</v>
      </c>
      <c r="B142" s="347">
        <f>'A1 Exploitation'!D610</f>
        <v>0.95</v>
      </c>
      <c r="C142" s="347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7">
        <f>'A2 Exploitation'!D610</f>
        <v>1</v>
      </c>
      <c r="C143" s="347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7" t="e">
        <f>'A3 Exploitation'!D610</f>
        <v>#DIV/0!</v>
      </c>
      <c r="C144" s="347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7" t="e">
        <f>'A4 Exploitation'!D610</f>
        <v>#DIV/0!</v>
      </c>
      <c r="C145" s="347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7"/>
      <c r="C146" s="347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7"/>
      <c r="C147" s="347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6" t="s">
        <v>291</v>
      </c>
      <c r="C150" s="346"/>
      <c r="D150" s="31"/>
      <c r="E150" s="31"/>
      <c r="F150" s="31"/>
      <c r="G150" s="31"/>
      <c r="H150" s="31"/>
      <c r="I150" s="31"/>
      <c r="J150" t="str">
        <f>D18</f>
        <v>Bab Dzira</v>
      </c>
    </row>
    <row r="151" spans="1:10" ht="33" customHeight="1" x14ac:dyDescent="0.25">
      <c r="A151" s="277" t="s">
        <v>280</v>
      </c>
      <c r="B151" s="347">
        <f>'A1 Exploitation'!D673</f>
        <v>0.86486486486486491</v>
      </c>
      <c r="C151" s="347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7">
        <f>'A2 Exploitation'!D673</f>
        <v>0.93243243243243246</v>
      </c>
      <c r="C152" s="347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7" t="e">
        <f>'A3 Exploitation'!D673</f>
        <v>#DIV/0!</v>
      </c>
      <c r="C153" s="347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7" t="e">
        <f>'A4 Exploitation'!D673</f>
        <v>#DIV/0!</v>
      </c>
      <c r="C154" s="347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7"/>
      <c r="C155" s="347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7"/>
      <c r="C156" s="347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0"/>
      <c r="C159" s="350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6" t="s">
        <v>472</v>
      </c>
      <c r="C160" s="346"/>
      <c r="D160" s="31"/>
      <c r="E160" s="31"/>
      <c r="F160" s="31"/>
      <c r="G160" s="31"/>
      <c r="H160" s="31"/>
      <c r="I160" s="31"/>
      <c r="J160" t="str">
        <f>D18</f>
        <v>Bab Dzira</v>
      </c>
    </row>
    <row r="161" spans="1:10" ht="33" customHeight="1" x14ac:dyDescent="0.25">
      <c r="A161" s="277" t="s">
        <v>280</v>
      </c>
      <c r="B161" s="347">
        <f>'A1 Exploitation'!D702</f>
        <v>0.92307692307692313</v>
      </c>
      <c r="C161" s="347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7">
        <f>'A2 Exploitation'!D702</f>
        <v>0.92105263157894735</v>
      </c>
      <c r="C162" s="347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7" t="e">
        <f>'A3 Exploitation'!D702</f>
        <v>#DIV/0!</v>
      </c>
      <c r="C163" s="347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7" t="e">
        <f>'A4 Exploitation'!D702</f>
        <v>#DIV/0!</v>
      </c>
      <c r="C164" s="347"/>
    </row>
    <row r="165" spans="1:10" ht="33" customHeight="1" x14ac:dyDescent="0.25">
      <c r="A165" s="276" t="s">
        <v>284</v>
      </c>
      <c r="B165" s="347"/>
      <c r="C165" s="347"/>
    </row>
    <row r="166" spans="1:10" ht="18" x14ac:dyDescent="0.25">
      <c r="A166" s="276" t="s">
        <v>285</v>
      </c>
      <c r="B166" s="347"/>
      <c r="C166" s="347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6" t="s">
        <v>473</v>
      </c>
      <c r="C169" s="346"/>
      <c r="J169" t="str">
        <f>D18</f>
        <v>Bab Dzira</v>
      </c>
    </row>
    <row r="170" spans="1:10" ht="33" customHeight="1" x14ac:dyDescent="0.25">
      <c r="A170" s="277" t="s">
        <v>280</v>
      </c>
      <c r="B170" s="347">
        <f>'A1 Exploitation'!D726</f>
        <v>0.8125</v>
      </c>
      <c r="C170" s="347"/>
    </row>
    <row r="171" spans="1:10" ht="33" customHeight="1" x14ac:dyDescent="0.25">
      <c r="A171" s="276" t="s">
        <v>281</v>
      </c>
      <c r="B171" s="347">
        <f>'A2 Exploitation'!D726</f>
        <v>1</v>
      </c>
      <c r="C171" s="347"/>
    </row>
    <row r="172" spans="1:10" ht="33" customHeight="1" x14ac:dyDescent="0.25">
      <c r="A172" s="277" t="s">
        <v>282</v>
      </c>
      <c r="B172" s="347" t="e">
        <f>'A3 Exploitation'!D726</f>
        <v>#DIV/0!</v>
      </c>
      <c r="C172" s="347"/>
    </row>
    <row r="173" spans="1:10" ht="33" customHeight="1" x14ac:dyDescent="0.25">
      <c r="A173" s="277" t="s">
        <v>283</v>
      </c>
      <c r="B173" s="347" t="e">
        <f>'A4 Exploitation'!D726</f>
        <v>#DIV/0!</v>
      </c>
      <c r="C173" s="347"/>
    </row>
    <row r="174" spans="1:10" ht="33" customHeight="1" x14ac:dyDescent="0.25">
      <c r="A174" s="276" t="s">
        <v>284</v>
      </c>
      <c r="B174" s="347"/>
      <c r="C174" s="347"/>
    </row>
    <row r="175" spans="1:10" ht="18" x14ac:dyDescent="0.25">
      <c r="A175" s="276" t="s">
        <v>285</v>
      </c>
      <c r="B175" s="347"/>
      <c r="C175" s="347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6" t="s">
        <v>292</v>
      </c>
      <c r="C178" s="346"/>
      <c r="J178" t="str">
        <f>D18</f>
        <v>Bab Dzira</v>
      </c>
    </row>
    <row r="179" spans="1:10" ht="33" customHeight="1" x14ac:dyDescent="0.25">
      <c r="A179" s="277" t="s">
        <v>280</v>
      </c>
      <c r="B179" s="347">
        <f>'A1 Technique'!D199</f>
        <v>0.75</v>
      </c>
      <c r="C179" s="347"/>
    </row>
    <row r="180" spans="1:10" ht="33" customHeight="1" x14ac:dyDescent="0.25">
      <c r="A180" s="276" t="s">
        <v>281</v>
      </c>
      <c r="B180" s="347">
        <f>'A2 Technique'!D199</f>
        <v>0.91111111111111109</v>
      </c>
      <c r="C180" s="347"/>
    </row>
    <row r="181" spans="1:10" ht="33" customHeight="1" x14ac:dyDescent="0.25">
      <c r="A181" s="277" t="s">
        <v>282</v>
      </c>
      <c r="B181" s="347" t="e">
        <f>'A3 Technique'!D199</f>
        <v>#DIV/0!</v>
      </c>
      <c r="C181" s="347"/>
    </row>
    <row r="182" spans="1:10" ht="33" customHeight="1" x14ac:dyDescent="0.25">
      <c r="A182" s="277" t="s">
        <v>283</v>
      </c>
      <c r="B182" s="347" t="e">
        <f>'A4 Technique'!D199</f>
        <v>#DIV/0!</v>
      </c>
      <c r="C182" s="347"/>
    </row>
    <row r="183" spans="1:10" ht="33" customHeight="1" x14ac:dyDescent="0.25">
      <c r="A183" s="276" t="s">
        <v>284</v>
      </c>
      <c r="B183" s="347"/>
      <c r="C183" s="347"/>
    </row>
    <row r="184" spans="1:10" ht="18" x14ac:dyDescent="0.25">
      <c r="A184" s="276" t="s">
        <v>285</v>
      </c>
      <c r="B184" s="347"/>
      <c r="C184" s="34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conditionalFormatting sqref="A23:C29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Bab Dzira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 t="s">
        <v>476</v>
      </c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 t="s">
        <v>477</v>
      </c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>
        <v>43563</v>
      </c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>
        <f>D730</f>
        <v>0.9152542372881356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43563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478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42" x14ac:dyDescent="0.4">
      <c r="A36" s="262" t="s">
        <v>396</v>
      </c>
      <c r="B36" s="89" t="s">
        <v>30</v>
      </c>
      <c r="C36" s="98" t="str">
        <f>IF(B36=0, -2, "0")</f>
        <v>0</v>
      </c>
      <c r="D36" s="96" t="s">
        <v>479</v>
      </c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43563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3" t="s">
        <v>350</v>
      </c>
      <c r="B65" s="373"/>
      <c r="C65" s="373"/>
      <c r="D65" s="373"/>
      <c r="E65" s="373"/>
      <c r="F65" s="37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4" t="s">
        <v>351</v>
      </c>
      <c r="B84" s="374"/>
      <c r="C84" s="374"/>
      <c r="D84" s="374"/>
      <c r="E84" s="374"/>
      <c r="F84" s="37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3" t="s">
        <v>352</v>
      </c>
      <c r="B104" s="373"/>
      <c r="C104" s="373"/>
      <c r="D104" s="373"/>
      <c r="E104" s="373"/>
      <c r="F104" s="37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3" t="s">
        <v>390</v>
      </c>
      <c r="B112" s="373"/>
      <c r="C112" s="373"/>
      <c r="D112" s="373"/>
      <c r="E112" s="373"/>
      <c r="F112" s="37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3" t="s">
        <v>310</v>
      </c>
      <c r="B121" s="373"/>
      <c r="C121" s="373"/>
      <c r="D121" s="373"/>
      <c r="E121" s="373"/>
      <c r="F121" s="37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5" t="s">
        <v>424</v>
      </c>
      <c r="B133" s="375"/>
      <c r="C133" s="375"/>
      <c r="D133" s="375"/>
      <c r="E133" s="375"/>
      <c r="F133" s="375"/>
      <c r="G133" s="83"/>
    </row>
    <row r="134" spans="1:16384" ht="22.5" customHeight="1" x14ac:dyDescent="0.4">
      <c r="A134" s="376"/>
      <c r="B134" s="376"/>
      <c r="C134" s="376"/>
      <c r="D134" s="376"/>
      <c r="E134" s="376"/>
      <c r="F134" s="376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7" t="s">
        <v>461</v>
      </c>
      <c r="B139" s="377"/>
      <c r="C139" s="377"/>
      <c r="D139" s="377"/>
      <c r="E139" s="377"/>
      <c r="F139" s="37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8" t="s">
        <v>349</v>
      </c>
      <c r="B147" s="408"/>
      <c r="C147" s="408"/>
      <c r="D147" s="408"/>
      <c r="E147" s="408"/>
      <c r="F147" s="40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7" t="s">
        <v>462</v>
      </c>
      <c r="B166" s="377"/>
      <c r="C166" s="377"/>
      <c r="D166" s="377"/>
      <c r="E166" s="377"/>
      <c r="F166" s="37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7" t="s">
        <v>310</v>
      </c>
      <c r="B177" s="377"/>
      <c r="C177" s="377"/>
      <c r="D177" s="377"/>
      <c r="E177" s="377"/>
      <c r="F177" s="37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409"/>
      <c r="C186" s="41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43563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6" t="s">
        <v>34</v>
      </c>
      <c r="B203" s="367"/>
      <c r="C203" s="36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6" t="s">
        <v>34</v>
      </c>
      <c r="B227" s="367"/>
      <c r="C227" s="36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9" t="s">
        <v>310</v>
      </c>
      <c r="B236" s="370"/>
      <c r="C236" s="370"/>
      <c r="D236" s="37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66" t="s">
        <v>34</v>
      </c>
      <c r="B245" s="367"/>
      <c r="C245" s="36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43563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6" t="s">
        <v>34</v>
      </c>
      <c r="B265" s="367"/>
      <c r="C265" s="36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3"/>
      <c r="B290" s="413"/>
      <c r="C290" s="413"/>
      <c r="D290" s="413"/>
      <c r="E290" s="413"/>
      <c r="F290" s="413"/>
      <c r="G290" s="83"/>
    </row>
    <row r="291" spans="1:7" ht="31.5" customHeight="1" x14ac:dyDescent="0.4">
      <c r="A291" s="372" t="s">
        <v>310</v>
      </c>
      <c r="B291" s="372"/>
      <c r="C291" s="372"/>
      <c r="D291" s="372"/>
      <c r="E291" s="372"/>
      <c r="F291" s="37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43563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43563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43563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42" x14ac:dyDescent="0.4">
      <c r="A437" s="163" t="s">
        <v>6</v>
      </c>
      <c r="B437" s="89" t="s">
        <v>30</v>
      </c>
      <c r="C437" s="89"/>
      <c r="D437" s="90" t="s">
        <v>480</v>
      </c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8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63" x14ac:dyDescent="0.4">
      <c r="A450" s="88" t="s">
        <v>274</v>
      </c>
      <c r="B450" s="89">
        <v>1</v>
      </c>
      <c r="C450" s="89"/>
      <c r="D450" s="90" t="s">
        <v>504</v>
      </c>
      <c r="E450" s="90" t="s">
        <v>505</v>
      </c>
      <c r="F450" s="90" t="s">
        <v>297</v>
      </c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1" x14ac:dyDescent="0.4">
      <c r="A452" s="149" t="s">
        <v>360</v>
      </c>
      <c r="B452" s="89">
        <v>2</v>
      </c>
      <c r="C452" s="99" t="str">
        <f>IF(B452=0, -5, "0")</f>
        <v>0</v>
      </c>
      <c r="D452" s="111"/>
      <c r="E452" s="90"/>
      <c r="F452" s="90"/>
      <c r="G452" s="83"/>
    </row>
    <row r="453" spans="1:7" ht="63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526</v>
      </c>
      <c r="E453" s="90" t="s">
        <v>481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189" x14ac:dyDescent="0.4">
      <c r="A462" s="167" t="s">
        <v>315</v>
      </c>
      <c r="B462" s="89">
        <v>2</v>
      </c>
      <c r="C462" s="99" t="str">
        <f>IF(B462=0, -10, "0")</f>
        <v>0</v>
      </c>
      <c r="D462" s="117" t="s">
        <v>527</v>
      </c>
      <c r="E462" s="117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1</v>
      </c>
      <c r="C471" s="89"/>
      <c r="D471" s="271">
        <v>0.66700000000000004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37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0.92500000000000004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0.9375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43563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9" t="s">
        <v>52</v>
      </c>
      <c r="B483" s="399"/>
      <c r="C483" s="399"/>
      <c r="D483" s="399"/>
      <c r="E483" s="399"/>
      <c r="F483" s="39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0" t="s">
        <v>463</v>
      </c>
      <c r="B491" s="421"/>
      <c r="C491" s="421"/>
      <c r="D491" s="421"/>
      <c r="E491" s="421"/>
      <c r="F491" s="42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43563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6" t="s">
        <v>34</v>
      </c>
      <c r="B542" s="367"/>
      <c r="C542" s="36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6" t="s">
        <v>33</v>
      </c>
      <c r="B543" s="367"/>
      <c r="C543" s="36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411" t="s">
        <v>34</v>
      </c>
      <c r="B566" s="411"/>
      <c r="C566" s="412"/>
      <c r="D566" s="296">
        <f>SUM(B558:C565,B546:C555)</f>
        <v>0</v>
      </c>
      <c r="E566" s="79"/>
      <c r="F566" s="83"/>
      <c r="G566" s="83"/>
    </row>
    <row r="567" spans="1:7" ht="21" x14ac:dyDescent="0.4">
      <c r="A567" s="411" t="s">
        <v>33</v>
      </c>
      <c r="B567" s="411"/>
      <c r="C567" s="41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43563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4" t="s">
        <v>10</v>
      </c>
      <c r="B578" s="415"/>
      <c r="C578" s="415"/>
      <c r="D578" s="415"/>
      <c r="E578" s="415"/>
      <c r="F578" s="41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1" t="s">
        <v>34</v>
      </c>
      <c r="B588" s="411"/>
      <c r="C588" s="412"/>
      <c r="D588" s="296">
        <f>SUM(B579:C587)</f>
        <v>16</v>
      </c>
      <c r="E588" s="79"/>
      <c r="F588" s="83"/>
      <c r="G588" s="83"/>
    </row>
    <row r="589" spans="1:7" ht="21" x14ac:dyDescent="0.4">
      <c r="A589" s="411" t="s">
        <v>33</v>
      </c>
      <c r="B589" s="411"/>
      <c r="C589" s="411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7" t="s">
        <v>23</v>
      </c>
      <c r="B591" s="418"/>
      <c r="C591" s="418"/>
      <c r="D591" s="418"/>
      <c r="E591" s="418"/>
      <c r="F591" s="419"/>
      <c r="G591" s="83"/>
    </row>
    <row r="592" spans="1:7" ht="147" x14ac:dyDescent="0.4">
      <c r="A592" s="88" t="s">
        <v>87</v>
      </c>
      <c r="B592" s="89">
        <v>1</v>
      </c>
      <c r="C592" s="89"/>
      <c r="D592" s="90" t="s">
        <v>482</v>
      </c>
      <c r="E592" s="90" t="s">
        <v>483</v>
      </c>
      <c r="F592" s="90" t="s">
        <v>297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0.5</v>
      </c>
      <c r="E605" s="91"/>
      <c r="F605" s="90"/>
      <c r="G605" s="83"/>
    </row>
    <row r="606" spans="1:7" ht="21" x14ac:dyDescent="0.4">
      <c r="A606" s="411" t="s">
        <v>34</v>
      </c>
      <c r="B606" s="411"/>
      <c r="C606" s="412"/>
      <c r="D606" s="296">
        <f>SUM(B592:C605)</f>
        <v>22</v>
      </c>
      <c r="E606" s="79"/>
      <c r="F606" s="83"/>
      <c r="G606" s="83"/>
    </row>
    <row r="607" spans="1:7" ht="21" x14ac:dyDescent="0.4">
      <c r="A607" s="411" t="s">
        <v>33</v>
      </c>
      <c r="B607" s="411"/>
      <c r="C607" s="411"/>
      <c r="D607" s="295">
        <f>D606/(COUNT(B592:C597,B599:C605)*2)</f>
        <v>0.91666666666666663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38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>
        <f>D609/(COUNT(B579:C587,B592:C605)*2)</f>
        <v>0.95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43563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6"/>
      <c r="D617" s="406"/>
      <c r="E617" s="406"/>
      <c r="F617" s="407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1" t="s">
        <v>34</v>
      </c>
      <c r="B627" s="411"/>
      <c r="C627" s="411"/>
      <c r="D627" s="296">
        <f>SUM(B618:C626)</f>
        <v>16</v>
      </c>
      <c r="E627" s="432"/>
      <c r="F627" s="413"/>
      <c r="G627" s="83"/>
    </row>
    <row r="628" spans="1:7" ht="21" x14ac:dyDescent="0.4">
      <c r="A628" s="411" t="s">
        <v>33</v>
      </c>
      <c r="B628" s="411"/>
      <c r="C628" s="411"/>
      <c r="D628" s="295">
        <f>D627/(COUNT(B618:C626)*2)</f>
        <v>1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105" x14ac:dyDescent="0.4">
      <c r="A631" s="88" t="s">
        <v>83</v>
      </c>
      <c r="B631" s="89">
        <v>1</v>
      </c>
      <c r="C631" s="89"/>
      <c r="D631" s="130" t="s">
        <v>485</v>
      </c>
      <c r="E631" s="130" t="s">
        <v>484</v>
      </c>
      <c r="F631" s="90" t="s">
        <v>298</v>
      </c>
      <c r="G631" s="83"/>
    </row>
    <row r="632" spans="1:7" ht="91.5" customHeight="1" x14ac:dyDescent="0.45">
      <c r="A632" s="155" t="s">
        <v>50</v>
      </c>
      <c r="B632" s="89">
        <v>1</v>
      </c>
      <c r="C632" s="99">
        <f>IF(B632=0, -10, IF(B632=1, -5, "0"))</f>
        <v>-5</v>
      </c>
      <c r="D632" s="100" t="s">
        <v>486</v>
      </c>
      <c r="E632" s="117" t="s">
        <v>487</v>
      </c>
      <c r="F632" s="90" t="s">
        <v>297</v>
      </c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6" t="s">
        <v>34</v>
      </c>
      <c r="B639" s="367"/>
      <c r="C639" s="368"/>
      <c r="D639" s="289">
        <f>SUM(B631:C638)</f>
        <v>9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6"/>
      <c r="D642" s="406"/>
      <c r="E642" s="406"/>
      <c r="F642" s="40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6" t="s">
        <v>34</v>
      </c>
      <c r="B650" s="367"/>
      <c r="C650" s="36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6"/>
      <c r="C653" s="406"/>
      <c r="D653" s="406"/>
      <c r="E653" s="406"/>
      <c r="F653" s="407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89" x14ac:dyDescent="0.4">
      <c r="A659" s="170" t="s">
        <v>325</v>
      </c>
      <c r="B659" s="89">
        <v>2</v>
      </c>
      <c r="C659" s="99" t="str">
        <f>IF(B659=0, -10, "0")</f>
        <v>0</v>
      </c>
      <c r="D659" s="205" t="s">
        <v>488</v>
      </c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0.86486486486486491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43563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 t="s">
        <v>489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60.75" customHeight="1" x14ac:dyDescent="0.4">
      <c r="A689" s="92" t="s">
        <v>388</v>
      </c>
      <c r="B689" s="89">
        <v>2</v>
      </c>
      <c r="C689" s="133"/>
      <c r="D689" s="188"/>
      <c r="E689" s="135"/>
      <c r="F689" s="90"/>
      <c r="G689" s="83"/>
    </row>
    <row r="690" spans="1:7" ht="63" x14ac:dyDescent="0.4">
      <c r="A690" s="92" t="s">
        <v>398</v>
      </c>
      <c r="B690" s="89">
        <v>1</v>
      </c>
      <c r="C690" s="133"/>
      <c r="D690" s="188" t="s">
        <v>490</v>
      </c>
      <c r="E690" s="135" t="s">
        <v>491</v>
      </c>
      <c r="F690" s="90" t="s">
        <v>297</v>
      </c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51" customHeight="1" x14ac:dyDescent="0.4">
      <c r="A692" s="163" t="s">
        <v>179</v>
      </c>
      <c r="B692" s="89">
        <v>2</v>
      </c>
      <c r="C692" s="185"/>
      <c r="D692" s="337" t="s">
        <v>492</v>
      </c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42" x14ac:dyDescent="0.4">
      <c r="A696" s="182" t="s">
        <v>389</v>
      </c>
      <c r="B696" s="89" t="s">
        <v>30</v>
      </c>
      <c r="C696" s="99"/>
      <c r="D696" s="338" t="s">
        <v>493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39" t="s">
        <v>525</v>
      </c>
      <c r="E699" s="90" t="s">
        <v>494</v>
      </c>
      <c r="F699" s="90" t="s">
        <v>298</v>
      </c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0.92307692307692313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43563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0" t="s">
        <v>305</v>
      </c>
      <c r="B709" s="401"/>
      <c r="C709" s="401"/>
      <c r="D709" s="401"/>
      <c r="E709" s="401"/>
      <c r="F709" s="402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126" x14ac:dyDescent="0.4">
      <c r="A711" s="109" t="s">
        <v>316</v>
      </c>
      <c r="B711" s="185">
        <v>0</v>
      </c>
      <c r="C711" s="185"/>
      <c r="D711" s="340" t="s">
        <v>495</v>
      </c>
      <c r="E711" s="135" t="s">
        <v>496</v>
      </c>
      <c r="F711" s="135" t="s">
        <v>297</v>
      </c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0" t="s">
        <v>306</v>
      </c>
      <c r="B718" s="401"/>
      <c r="C718" s="401"/>
      <c r="D718" s="401"/>
      <c r="E718" s="401"/>
      <c r="F718" s="402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1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5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0.83333333333333337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13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0.8125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0.80566666666666664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216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0.9152542372881356</v>
      </c>
      <c r="E730" s="3"/>
      <c r="F730" s="3"/>
    </row>
  </sheetData>
  <sheetProtection algorithmName="SHA-512" hashValue="knXNZr84gNCqVJf87f97g0xPjc5+3oxI+6BF2HknZIJrIxpRrm9JMlK45BOsTRbTniganfky6JJr0P3/WDBMaw==" saltValue="VK4S9vFgyUH/AdHAUkfL3g==" spinCount="100000" sheet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592:B597 B558:B565 B506:B516 B618:B626 B122:B128 B681:B700 B599:B605 B85:B102 B312:B319 B379:B389 B465:B471 B519:B525 B417:B424 B492:B504 B292:B299 B719:B721 B662:B668 B437:B444 B66:B82 B257:B264 B348:B356 B178:B185 B536:B541 B654:B660 B269:B289 B231:B235 B710:B714 B105:B110 B140:B146 B237:B244 B449:B463 B528:B529 B484:B490 B631:B638 B30:B37 B579:B587 B643:B649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2" orientation="portrait" r:id="rId1"/>
  <rowBreaks count="3" manualBreakCount="3">
    <brk id="372" max="6" man="1"/>
    <brk id="46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2" zoomScaleNormal="90" zoomScaleSheetLayoutView="82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Bab Dzira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Directeur du magasin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43563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>
        <f>D199</f>
        <v>0.75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49.5" x14ac:dyDescent="0.3">
      <c r="A17" s="4" t="s">
        <v>225</v>
      </c>
      <c r="B17" s="42">
        <v>1</v>
      </c>
      <c r="C17" s="42"/>
      <c r="D17" s="58" t="s">
        <v>497</v>
      </c>
      <c r="E17" s="43" t="s">
        <v>498</v>
      </c>
      <c r="F17" s="42" t="s">
        <v>298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57.75" customHeight="1" x14ac:dyDescent="0.3">
      <c r="A19" s="4" t="s">
        <v>68</v>
      </c>
      <c r="B19" s="42">
        <v>1</v>
      </c>
      <c r="C19" s="42"/>
      <c r="D19" s="341" t="s">
        <v>499</v>
      </c>
      <c r="E19" s="43" t="s">
        <v>500</v>
      </c>
      <c r="F19" s="42" t="s">
        <v>298</v>
      </c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8</v>
      </c>
    </row>
    <row r="23" spans="1:7" x14ac:dyDescent="0.3">
      <c r="A23" s="453" t="s">
        <v>251</v>
      </c>
      <c r="B23" s="456"/>
      <c r="C23" s="457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33.75" x14ac:dyDescent="0.35">
      <c r="A26" s="14" t="s">
        <v>84</v>
      </c>
      <c r="B26" s="42" t="s">
        <v>30</v>
      </c>
      <c r="C26" s="4" t="str">
        <f>IF(B26=0, -5, "0")</f>
        <v>0</v>
      </c>
      <c r="D26" s="43" t="s">
        <v>501</v>
      </c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ht="82.5" x14ac:dyDescent="0.3">
      <c r="A28" s="16" t="s">
        <v>307</v>
      </c>
      <c r="B28" s="42">
        <v>0</v>
      </c>
      <c r="C28" s="42"/>
      <c r="D28" s="58" t="s">
        <v>502</v>
      </c>
      <c r="E28" s="58" t="s">
        <v>503</v>
      </c>
      <c r="F28" s="42" t="s">
        <v>298</v>
      </c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8</v>
      </c>
    </row>
    <row r="34" spans="1:6" x14ac:dyDescent="0.3">
      <c r="A34" s="453" t="s">
        <v>251</v>
      </c>
      <c r="B34" s="456"/>
      <c r="C34" s="457"/>
      <c r="D34" s="332">
        <f>D33/(COUNT(B26:C32)*2)</f>
        <v>0.8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506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10</v>
      </c>
    </row>
    <row r="53" spans="1:6" x14ac:dyDescent="0.3">
      <c r="A53" s="453" t="s">
        <v>251</v>
      </c>
      <c r="B53" s="456"/>
      <c r="C53" s="457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43" t="s">
        <v>515</v>
      </c>
      <c r="E56" s="43" t="s">
        <v>516</v>
      </c>
      <c r="F56" s="42" t="s">
        <v>298</v>
      </c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507</v>
      </c>
      <c r="E58" s="43" t="s">
        <v>508</v>
      </c>
      <c r="F58" s="42" t="s">
        <v>297</v>
      </c>
    </row>
    <row r="59" spans="1:6" ht="49.5" x14ac:dyDescent="0.3">
      <c r="A59" s="5" t="s">
        <v>79</v>
      </c>
      <c r="B59" s="42">
        <v>1</v>
      </c>
      <c r="C59" s="42"/>
      <c r="D59" s="58" t="s">
        <v>509</v>
      </c>
      <c r="E59" s="43" t="s">
        <v>510</v>
      </c>
      <c r="F59" s="42" t="s">
        <v>297</v>
      </c>
    </row>
    <row r="60" spans="1:6" ht="114.75" customHeight="1" x14ac:dyDescent="0.35">
      <c r="A60" s="15" t="s">
        <v>182</v>
      </c>
      <c r="B60" s="42">
        <v>0</v>
      </c>
      <c r="C60" s="4">
        <f>IF(B60=0, -5, "0")</f>
        <v>-5</v>
      </c>
      <c r="D60" s="58" t="s">
        <v>511</v>
      </c>
      <c r="E60" s="341" t="s">
        <v>512</v>
      </c>
      <c r="F60" s="42" t="s">
        <v>297</v>
      </c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ht="49.5" customHeight="1" x14ac:dyDescent="0.3">
      <c r="A62" s="4" t="s">
        <v>249</v>
      </c>
      <c r="B62" s="42">
        <v>1</v>
      </c>
      <c r="C62" s="42"/>
      <c r="D62" s="58" t="s">
        <v>513</v>
      </c>
      <c r="E62" s="341" t="s">
        <v>514</v>
      </c>
      <c r="F62" s="42" t="s">
        <v>297</v>
      </c>
    </row>
    <row r="63" spans="1:6" x14ac:dyDescent="0.3">
      <c r="A63" s="453" t="s">
        <v>34</v>
      </c>
      <c r="B63" s="456"/>
      <c r="C63" s="457"/>
      <c r="D63" s="331">
        <f>SUM(B56:C62)</f>
        <v>3</v>
      </c>
    </row>
    <row r="64" spans="1:6" x14ac:dyDescent="0.3">
      <c r="A64" s="453" t="s">
        <v>251</v>
      </c>
      <c r="B64" s="456"/>
      <c r="C64" s="457"/>
      <c r="D64" s="332">
        <f>D63/(COUNT(B56:C62)*2)</f>
        <v>0.1875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528</v>
      </c>
      <c r="E158" s="341" t="s">
        <v>517</v>
      </c>
      <c r="F158" s="42" t="s">
        <v>298</v>
      </c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15</v>
      </c>
    </row>
    <row r="162" spans="1:6" x14ac:dyDescent="0.3">
      <c r="A162" s="453" t="s">
        <v>251</v>
      </c>
      <c r="B162" s="456"/>
      <c r="C162" s="457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ht="33" x14ac:dyDescent="0.3">
      <c r="A168" s="4" t="s">
        <v>73</v>
      </c>
      <c r="B168" s="42" t="s">
        <v>30</v>
      </c>
      <c r="C168" s="42"/>
      <c r="D168" s="43" t="s">
        <v>518</v>
      </c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2</v>
      </c>
    </row>
    <row r="170" spans="1:6" x14ac:dyDescent="0.3">
      <c r="A170" s="453" t="s">
        <v>251</v>
      </c>
      <c r="B170" s="456"/>
      <c r="C170" s="457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ht="49.5" x14ac:dyDescent="0.3">
      <c r="A173" s="4" t="s">
        <v>152</v>
      </c>
      <c r="B173" s="42">
        <v>1</v>
      </c>
      <c r="C173" s="42"/>
      <c r="D173" s="43" t="s">
        <v>519</v>
      </c>
      <c r="E173" s="58" t="s">
        <v>520</v>
      </c>
      <c r="F173" s="42" t="s">
        <v>297</v>
      </c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7</v>
      </c>
    </row>
    <row r="178" spans="1:7" x14ac:dyDescent="0.3">
      <c r="A178" s="453" t="s">
        <v>251</v>
      </c>
      <c r="B178" s="456"/>
      <c r="C178" s="457"/>
      <c r="D178" s="332">
        <f>D177/(COUNT(B173:C176)*2)</f>
        <v>0.875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ht="33" x14ac:dyDescent="0.3">
      <c r="A181" s="16" t="s">
        <v>270</v>
      </c>
      <c r="B181" s="42" t="s">
        <v>30</v>
      </c>
      <c r="C181" s="42"/>
      <c r="D181" s="43" t="s">
        <v>493</v>
      </c>
      <c r="E181" s="43"/>
      <c r="F181" s="42"/>
    </row>
    <row r="182" spans="1:7" ht="49.5" x14ac:dyDescent="0.3">
      <c r="A182" s="16" t="s">
        <v>181</v>
      </c>
      <c r="B182" s="42">
        <v>1</v>
      </c>
      <c r="C182" s="42"/>
      <c r="D182" s="43" t="s">
        <v>521</v>
      </c>
      <c r="E182" s="58" t="s">
        <v>522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7</v>
      </c>
    </row>
    <row r="187" spans="1:7" x14ac:dyDescent="0.3">
      <c r="A187" s="453" t="s">
        <v>251</v>
      </c>
      <c r="B187" s="456"/>
      <c r="C187" s="457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58" t="s">
        <v>523</v>
      </c>
      <c r="E192" s="43" t="s">
        <v>524</v>
      </c>
      <c r="F192" s="42" t="s">
        <v>297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3</v>
      </c>
    </row>
    <row r="195" spans="1:6" x14ac:dyDescent="0.3">
      <c r="A195" s="453" t="s">
        <v>251</v>
      </c>
      <c r="B195" s="456"/>
      <c r="C195" s="457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v>8.9999999999999993E-3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0.75</v>
      </c>
    </row>
  </sheetData>
  <sheetProtection algorithmName="SHA-512" hashValue="Q+cNGnS2dW+dA1gBX+C0ZCt+WxjjEy91Umd+Im8rH6BrNybY91nhFCYl27pq+TmoARV5wSJ3LPoGoIc6oR0Dkw==" saltValue="IOYqazsGAXyB1UOQC8ajXg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Bab Dzira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 t="s">
        <v>529</v>
      </c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 t="s">
        <v>530</v>
      </c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>
        <v>43761</v>
      </c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>
        <f>D730</f>
        <v>0.93410852713178294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43761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1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1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43761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3" t="s">
        <v>350</v>
      </c>
      <c r="B65" s="373"/>
      <c r="C65" s="373"/>
      <c r="D65" s="373"/>
      <c r="E65" s="373"/>
      <c r="F65" s="37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4" t="s">
        <v>351</v>
      </c>
      <c r="B84" s="374"/>
      <c r="C84" s="374"/>
      <c r="D84" s="374"/>
      <c r="E84" s="374"/>
      <c r="F84" s="37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3" t="s">
        <v>352</v>
      </c>
      <c r="B104" s="373"/>
      <c r="C104" s="373"/>
      <c r="D104" s="373"/>
      <c r="E104" s="373"/>
      <c r="F104" s="37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3" t="s">
        <v>390</v>
      </c>
      <c r="B112" s="373"/>
      <c r="C112" s="373"/>
      <c r="D112" s="373"/>
      <c r="E112" s="373"/>
      <c r="F112" s="37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3" t="s">
        <v>310</v>
      </c>
      <c r="B121" s="373"/>
      <c r="C121" s="373"/>
      <c r="D121" s="373"/>
      <c r="E121" s="373"/>
      <c r="F121" s="37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5" t="s">
        <v>424</v>
      </c>
      <c r="B133" s="375"/>
      <c r="C133" s="375"/>
      <c r="D133" s="375"/>
      <c r="E133" s="375"/>
      <c r="F133" s="375"/>
      <c r="G133" s="83"/>
    </row>
    <row r="134" spans="1:16384" ht="22.5" customHeight="1" x14ac:dyDescent="0.4">
      <c r="A134" s="376"/>
      <c r="B134" s="376"/>
      <c r="C134" s="376"/>
      <c r="D134" s="376"/>
      <c r="E134" s="376"/>
      <c r="F134" s="376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7" t="s">
        <v>461</v>
      </c>
      <c r="B139" s="377"/>
      <c r="C139" s="377"/>
      <c r="D139" s="377"/>
      <c r="E139" s="377"/>
      <c r="F139" s="37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8" t="s">
        <v>349</v>
      </c>
      <c r="B147" s="408"/>
      <c r="C147" s="408"/>
      <c r="D147" s="408"/>
      <c r="E147" s="408"/>
      <c r="F147" s="40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7" t="s">
        <v>462</v>
      </c>
      <c r="B166" s="377"/>
      <c r="C166" s="377"/>
      <c r="D166" s="377"/>
      <c r="E166" s="377"/>
      <c r="F166" s="37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7" t="s">
        <v>310</v>
      </c>
      <c r="B177" s="377"/>
      <c r="C177" s="377"/>
      <c r="D177" s="377"/>
      <c r="E177" s="377"/>
      <c r="F177" s="37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409"/>
      <c r="C186" s="41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43761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6" t="s">
        <v>34</v>
      </c>
      <c r="B203" s="367"/>
      <c r="C203" s="36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6" t="s">
        <v>34</v>
      </c>
      <c r="B227" s="367"/>
      <c r="C227" s="36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9" t="s">
        <v>310</v>
      </c>
      <c r="B236" s="370"/>
      <c r="C236" s="370"/>
      <c r="D236" s="37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66" t="s">
        <v>34</v>
      </c>
      <c r="B245" s="367"/>
      <c r="C245" s="36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43761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6" t="s">
        <v>34</v>
      </c>
      <c r="B265" s="367"/>
      <c r="C265" s="36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3"/>
      <c r="B290" s="413"/>
      <c r="C290" s="413"/>
      <c r="D290" s="413"/>
      <c r="E290" s="413"/>
      <c r="F290" s="413"/>
      <c r="G290" s="83"/>
    </row>
    <row r="291" spans="1:7" ht="31.5" customHeight="1" x14ac:dyDescent="0.4">
      <c r="A291" s="372" t="s">
        <v>310</v>
      </c>
      <c r="B291" s="372"/>
      <c r="C291" s="372"/>
      <c r="D291" s="372"/>
      <c r="E291" s="372"/>
      <c r="F291" s="37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43761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43761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43761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84" x14ac:dyDescent="0.4">
      <c r="A452" s="149" t="s">
        <v>360</v>
      </c>
      <c r="B452" s="89">
        <v>0</v>
      </c>
      <c r="C452" s="99">
        <f>IF(B452=0, -5, "0")</f>
        <v>-5</v>
      </c>
      <c r="D452" s="111" t="s">
        <v>531</v>
      </c>
      <c r="E452" s="90" t="s">
        <v>532</v>
      </c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2</v>
      </c>
      <c r="F471" s="90">
        <f>COUNTA('A1 Exploitation'!F437:F470)</f>
        <v>2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33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0.7857142857142857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49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0.84482758620689657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43761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9" t="s">
        <v>52</v>
      </c>
      <c r="B483" s="399"/>
      <c r="C483" s="399"/>
      <c r="D483" s="399"/>
      <c r="E483" s="399"/>
      <c r="F483" s="39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0" t="s">
        <v>463</v>
      </c>
      <c r="B491" s="421"/>
      <c r="C491" s="421"/>
      <c r="D491" s="421"/>
      <c r="E491" s="421"/>
      <c r="F491" s="42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43761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6" t="s">
        <v>34</v>
      </c>
      <c r="B542" s="367"/>
      <c r="C542" s="36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6" t="s">
        <v>33</v>
      </c>
      <c r="B543" s="367"/>
      <c r="C543" s="36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411" t="s">
        <v>34</v>
      </c>
      <c r="B566" s="411"/>
      <c r="C566" s="412"/>
      <c r="D566" s="296">
        <f>SUM(B558:C565,B546:C555)</f>
        <v>0</v>
      </c>
      <c r="E566" s="79"/>
      <c r="F566" s="83"/>
      <c r="G566" s="83"/>
    </row>
    <row r="567" spans="1:7" ht="21" x14ac:dyDescent="0.4">
      <c r="A567" s="411" t="s">
        <v>33</v>
      </c>
      <c r="B567" s="411"/>
      <c r="C567" s="41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43761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4" t="s">
        <v>10</v>
      </c>
      <c r="B578" s="415"/>
      <c r="C578" s="415"/>
      <c r="D578" s="415"/>
      <c r="E578" s="415"/>
      <c r="F578" s="416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1" t="s">
        <v>34</v>
      </c>
      <c r="B588" s="411"/>
      <c r="C588" s="412"/>
      <c r="D588" s="296">
        <f>SUM(B579:C587)</f>
        <v>16</v>
      </c>
      <c r="E588" s="79"/>
      <c r="F588" s="83"/>
      <c r="G588" s="83"/>
    </row>
    <row r="589" spans="1:7" ht="21" x14ac:dyDescent="0.4">
      <c r="A589" s="411" t="s">
        <v>33</v>
      </c>
      <c r="B589" s="411"/>
      <c r="C589" s="411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7" t="s">
        <v>23</v>
      </c>
      <c r="B591" s="418"/>
      <c r="C591" s="418"/>
      <c r="D591" s="418"/>
      <c r="E591" s="418"/>
      <c r="F591" s="419"/>
      <c r="G591" s="83"/>
    </row>
    <row r="592" spans="1:7" ht="21" x14ac:dyDescent="0.4">
      <c r="A592" s="88" t="s">
        <v>87</v>
      </c>
      <c r="B592" s="89">
        <v>2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2</v>
      </c>
      <c r="C605" s="89"/>
      <c r="D605" s="271">
        <f>IFERROR(E605/F605,"N.A")</f>
        <v>1</v>
      </c>
      <c r="E605" s="91">
        <f>COUNTIF('A1 Exploitation'!F579:F604,"ok")</f>
        <v>1</v>
      </c>
      <c r="F605" s="90">
        <f>COUNTA('A1 Exploitation'!F579:F604)</f>
        <v>1</v>
      </c>
      <c r="G605" s="83"/>
    </row>
    <row r="606" spans="1:7" ht="21" x14ac:dyDescent="0.4">
      <c r="A606" s="411" t="s">
        <v>34</v>
      </c>
      <c r="B606" s="411"/>
      <c r="C606" s="412"/>
      <c r="D606" s="296">
        <f>SUM(B592:C605)</f>
        <v>24</v>
      </c>
      <c r="E606" s="79"/>
      <c r="F606" s="83"/>
      <c r="G606" s="83"/>
    </row>
    <row r="607" spans="1:7" ht="21" x14ac:dyDescent="0.4">
      <c r="A607" s="411" t="s">
        <v>33</v>
      </c>
      <c r="B607" s="411"/>
      <c r="C607" s="411"/>
      <c r="D607" s="295">
        <f>D606/(COUNT(B592:C605)*2)</f>
        <v>1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40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>
        <f>D609/(COUNT(B579:C587,B592:C597,B599:C605)*2)</f>
        <v>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43761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6"/>
      <c r="D617" s="406"/>
      <c r="E617" s="406"/>
      <c r="F617" s="407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1</v>
      </c>
      <c r="C624" s="89"/>
      <c r="D624" s="88" t="s">
        <v>533</v>
      </c>
      <c r="E624" s="90" t="s">
        <v>534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1" t="s">
        <v>34</v>
      </c>
      <c r="B627" s="411"/>
      <c r="C627" s="411"/>
      <c r="D627" s="296">
        <f>SUM(B618:C626)</f>
        <v>17</v>
      </c>
      <c r="E627" s="432"/>
      <c r="F627" s="413"/>
      <c r="G627" s="83"/>
    </row>
    <row r="628" spans="1:7" ht="21" x14ac:dyDescent="0.4">
      <c r="A628" s="411" t="s">
        <v>33</v>
      </c>
      <c r="B628" s="411"/>
      <c r="C628" s="411"/>
      <c r="D628" s="295">
        <f>D627/(COUNT(B618:C626)*2)</f>
        <v>0.94444444444444442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84" x14ac:dyDescent="0.4">
      <c r="A631" s="88" t="s">
        <v>83</v>
      </c>
      <c r="B631" s="89">
        <v>0</v>
      </c>
      <c r="C631" s="89"/>
      <c r="D631" s="130" t="s">
        <v>537</v>
      </c>
      <c r="E631" s="90" t="s">
        <v>538</v>
      </c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84" x14ac:dyDescent="0.4">
      <c r="A636" s="138" t="s">
        <v>419</v>
      </c>
      <c r="B636" s="89">
        <v>1</v>
      </c>
      <c r="C636" s="99"/>
      <c r="D636" s="139" t="s">
        <v>535</v>
      </c>
      <c r="E636" s="90" t="s">
        <v>536</v>
      </c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6" t="s">
        <v>34</v>
      </c>
      <c r="B639" s="367"/>
      <c r="C639" s="368"/>
      <c r="D639" s="289">
        <f>SUM(B631:C638)</f>
        <v>13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0.8125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6"/>
      <c r="D642" s="406"/>
      <c r="E642" s="406"/>
      <c r="F642" s="407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20.25" customHeight="1" x14ac:dyDescent="0.4">
      <c r="A647" s="138" t="s">
        <v>419</v>
      </c>
      <c r="B647" s="89">
        <v>2</v>
      </c>
      <c r="C647" s="89"/>
      <c r="D647" s="42"/>
      <c r="E647" s="42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6" t="s">
        <v>34</v>
      </c>
      <c r="B650" s="367"/>
      <c r="C650" s="368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6"/>
      <c r="C653" s="406"/>
      <c r="D653" s="406"/>
      <c r="E653" s="406"/>
      <c r="F653" s="407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1</v>
      </c>
      <c r="C668" s="89"/>
      <c r="D668" s="271">
        <f>IFERROR(E668/F668,"N.A")</f>
        <v>0.5</v>
      </c>
      <c r="E668" s="42">
        <f>COUNTIF('A1 Exploitation'!F618:F667,"ok")</f>
        <v>1</v>
      </c>
      <c r="F668" s="90">
        <f>COUNTA('A1 Exploitation'!F618:F667)</f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25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0.96153846153846156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69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0.93243243243243246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43761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>
        <v>2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540</v>
      </c>
      <c r="E683" s="90" t="s">
        <v>541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28.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>
        <v>2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>
        <v>2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42" x14ac:dyDescent="0.4">
      <c r="A699" s="177" t="s">
        <v>420</v>
      </c>
      <c r="B699" s="89">
        <v>1</v>
      </c>
      <c r="C699" s="99"/>
      <c r="D699" s="342" t="s">
        <v>554</v>
      </c>
      <c r="E699" s="91" t="s">
        <v>539</v>
      </c>
      <c r="F699" s="90"/>
      <c r="G699" s="83"/>
    </row>
    <row r="700" spans="1:7" ht="89.25" customHeight="1" x14ac:dyDescent="0.45">
      <c r="A700" s="92" t="s">
        <v>422</v>
      </c>
      <c r="B700" s="89">
        <f>IF(D700=1, 2, IF(AND(D700&lt;1,D700&gt;0), 1, IF(D700=0,"0","NA")))</f>
        <v>1</v>
      </c>
      <c r="C700" s="89"/>
      <c r="D700" s="271">
        <f>IFERROR(E700/F700,"N.A")</f>
        <v>0.5</v>
      </c>
      <c r="E700" s="206">
        <f>COUNTIF('A1 Exploitation'!F681:F699,"ok")</f>
        <v>1</v>
      </c>
      <c r="F700" s="90">
        <f>COUNTA('A1 Exploitation'!F681:F699)</f>
        <v>2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35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0.92105263157894735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43761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0" t="s">
        <v>305</v>
      </c>
      <c r="B709" s="401"/>
      <c r="C709" s="401"/>
      <c r="D709" s="401"/>
      <c r="E709" s="401"/>
      <c r="F709" s="402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0" t="s">
        <v>306</v>
      </c>
      <c r="B718" s="401"/>
      <c r="C718" s="401"/>
      <c r="D718" s="401"/>
      <c r="E718" s="401"/>
      <c r="F718" s="402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1</v>
      </c>
      <c r="F721" s="135">
        <f>COUNTA('A1 Exploitation'!F710:F720)</f>
        <v>1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241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0.93410852713178294</v>
      </c>
      <c r="E730" s="3"/>
      <c r="F730" s="3"/>
    </row>
  </sheetData>
  <sheetProtection algorithmName="SHA-512" hashValue="XYfgsb1TQ1c6WOWq9wzUNYznbWzlUp0HAg/ImybclsmyWGcTnswrwjtgWQjYNrDlZW1IwiTj1yuhtguVBb7gQg==" saltValue="dYHioqsLAzwXUsYW/6m4Ug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719:B721 B579:B587 B85:B102 B312:B319 B379:B389 B465:B471 B519:B525 B417:B424 B492:B504 B292:B299 B592:B605 B662:B668 B437:B444 B66:B82 B257:B264 B348:B356 B178:B185 B536:B541 B654:B660 B269:B289 B231:B235 B681:B700 B105:B110 B140:B146 B237:B244 B449:B463 B528:B529 B484:B490 B643:B649 B30:B37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="80" zoomScaleNormal="90" zoomScaleSheetLayoutView="80" workbookViewId="0">
      <selection activeCell="A7" sqref="A7:F7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Bab Dzira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'A2 Exploitation'!B9:F9</f>
        <v>M Dhia Mechlaoui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'A2 Exploitation'!B10:F10</f>
        <v>Le directeur magasin M Fakhri CHAOUCH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'A2 Exploitation'!B11:F11</f>
        <v>43761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>
        <f>D199</f>
        <v>0.91111111111111109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34.5" customHeight="1" x14ac:dyDescent="0.3">
      <c r="A17" s="4" t="s">
        <v>225</v>
      </c>
      <c r="B17" s="42">
        <v>1</v>
      </c>
      <c r="C17" s="42"/>
      <c r="D17" s="43" t="s">
        <v>555</v>
      </c>
      <c r="E17" s="43" t="s">
        <v>556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ht="66" x14ac:dyDescent="0.3">
      <c r="A19" s="4" t="s">
        <v>68</v>
      </c>
      <c r="B19" s="42">
        <v>1</v>
      </c>
      <c r="C19" s="42"/>
      <c r="D19" s="43" t="s">
        <v>547</v>
      </c>
      <c r="E19" s="43" t="s">
        <v>548</v>
      </c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8</v>
      </c>
    </row>
    <row r="23" spans="1:7" x14ac:dyDescent="0.3">
      <c r="A23" s="453" t="s">
        <v>251</v>
      </c>
      <c r="B23" s="456"/>
      <c r="C23" s="457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/>
      <c r="E27" s="42"/>
      <c r="F27" s="42"/>
    </row>
    <row r="28" spans="1:7" ht="99" x14ac:dyDescent="0.3">
      <c r="A28" s="16" t="s">
        <v>307</v>
      </c>
      <c r="B28" s="42">
        <v>2</v>
      </c>
      <c r="C28" s="42"/>
      <c r="D28" s="43" t="s">
        <v>558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14</v>
      </c>
    </row>
    <row r="34" spans="1:6" x14ac:dyDescent="0.3">
      <c r="A34" s="453" t="s">
        <v>251</v>
      </c>
      <c r="B34" s="456"/>
      <c r="C34" s="457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557</v>
      </c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12</v>
      </c>
    </row>
    <row r="53" spans="1:6" x14ac:dyDescent="0.3">
      <c r="A53" s="453" t="s">
        <v>251</v>
      </c>
      <c r="B53" s="456"/>
      <c r="C53" s="457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>
        <v>1</v>
      </c>
      <c r="C56" s="4" t="str">
        <f>IF(B56=0, -5, "0")</f>
        <v>0</v>
      </c>
      <c r="D56" s="5" t="s">
        <v>551</v>
      </c>
      <c r="E56" s="42" t="s">
        <v>552</v>
      </c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0</v>
      </c>
      <c r="C58" s="42"/>
      <c r="D58" s="43" t="s">
        <v>549</v>
      </c>
      <c r="E58" s="43" t="s">
        <v>550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11</v>
      </c>
    </row>
    <row r="64" spans="1:6" x14ac:dyDescent="0.3">
      <c r="A64" s="453" t="s">
        <v>251</v>
      </c>
      <c r="B64" s="456"/>
      <c r="C64" s="457"/>
      <c r="D64" s="332">
        <f>D63/(COUNT(B56:C62)*2)</f>
        <v>0.7857142857142857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16</v>
      </c>
    </row>
    <row r="162" spans="1:6" x14ac:dyDescent="0.3">
      <c r="A162" s="453" t="s">
        <v>251</v>
      </c>
      <c r="B162" s="456"/>
      <c r="C162" s="457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2</v>
      </c>
    </row>
    <row r="170" spans="1:6" x14ac:dyDescent="0.3">
      <c r="A170" s="453" t="s">
        <v>251</v>
      </c>
      <c r="B170" s="456"/>
      <c r="C170" s="457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8</v>
      </c>
    </row>
    <row r="178" spans="1:7" x14ac:dyDescent="0.3">
      <c r="A178" s="453" t="s">
        <v>251</v>
      </c>
      <c r="B178" s="456"/>
      <c r="C178" s="457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ht="33" x14ac:dyDescent="0.3">
      <c r="A181" s="16" t="s">
        <v>270</v>
      </c>
      <c r="B181" s="42">
        <v>1</v>
      </c>
      <c r="C181" s="42"/>
      <c r="D181" s="43" t="s">
        <v>545</v>
      </c>
      <c r="E181" s="43" t="s">
        <v>546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21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9</v>
      </c>
    </row>
    <row r="187" spans="1:7" x14ac:dyDescent="0.3">
      <c r="A187" s="453" t="s">
        <v>251</v>
      </c>
      <c r="B187" s="456"/>
      <c r="C187" s="457"/>
      <c r="D187" s="332">
        <f>D186/(COUNT(B181:C185)*2)</f>
        <v>0.9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ht="33" x14ac:dyDescent="0.3">
      <c r="A190" s="16" t="s">
        <v>308</v>
      </c>
      <c r="B190" s="42">
        <v>1</v>
      </c>
      <c r="C190" s="42"/>
      <c r="D190" s="43" t="s">
        <v>542</v>
      </c>
      <c r="E190" s="43" t="s">
        <v>543</v>
      </c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1</v>
      </c>
      <c r="C192" s="42"/>
      <c r="D192" s="43" t="s">
        <v>553</v>
      </c>
      <c r="E192" s="43" t="s">
        <v>544</v>
      </c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2</v>
      </c>
    </row>
    <row r="195" spans="1:6" x14ac:dyDescent="0.3">
      <c r="A195" s="453" t="s">
        <v>251</v>
      </c>
      <c r="B195" s="456"/>
      <c r="C195" s="457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f>E197/F197</f>
        <v>0.54545454545454541</v>
      </c>
      <c r="E197" s="72">
        <f>COUNTIF('A1 Technique'!F17:F193,"ok")</f>
        <v>6</v>
      </c>
      <c r="F197" s="73">
        <f>COUNTA('A1 Technique'!F17:F193)</f>
        <v>11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82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0.91111111111111109</v>
      </c>
    </row>
  </sheetData>
  <sheetProtection algorithmName="SHA-512" hashValue="K3zPtmemf+twSZQuW/OqgNd1/GKIJBvsXDcig+HIvQ/8nR880lh46kQQZulgmQBOvMgvWeLdJFsKBD5R9yJqOw==" saltValue="vfcDo8h/BogtL0RpKygNm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90:B193 B17:B21 B37:B41 B26:B32 B181:B185 B67:B83 B88:B101 B107:B117 B46:B51 B122:B132 B56:B62 B165:B168 B173:B176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Bab Dzira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3" t="s">
        <v>350</v>
      </c>
      <c r="B65" s="373"/>
      <c r="C65" s="373"/>
      <c r="D65" s="373"/>
      <c r="E65" s="373"/>
      <c r="F65" s="37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4" t="s">
        <v>351</v>
      </c>
      <c r="B84" s="374"/>
      <c r="C84" s="374"/>
      <c r="D84" s="374"/>
      <c r="E84" s="374"/>
      <c r="F84" s="37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3" t="s">
        <v>352</v>
      </c>
      <c r="B104" s="373"/>
      <c r="C104" s="373"/>
      <c r="D104" s="373"/>
      <c r="E104" s="373"/>
      <c r="F104" s="37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3" t="s">
        <v>390</v>
      </c>
      <c r="B112" s="373"/>
      <c r="C112" s="373"/>
      <c r="D112" s="373"/>
      <c r="E112" s="373"/>
      <c r="F112" s="37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3" t="s">
        <v>310</v>
      </c>
      <c r="B121" s="373"/>
      <c r="C121" s="373"/>
      <c r="D121" s="373"/>
      <c r="E121" s="373"/>
      <c r="F121" s="37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5" t="s">
        <v>424</v>
      </c>
      <c r="B133" s="375"/>
      <c r="C133" s="375"/>
      <c r="D133" s="375"/>
      <c r="E133" s="375"/>
      <c r="F133" s="375"/>
      <c r="G133" s="83"/>
    </row>
    <row r="134" spans="1:16384" ht="22.5" customHeight="1" x14ac:dyDescent="0.4">
      <c r="A134" s="376"/>
      <c r="B134" s="376"/>
      <c r="C134" s="376"/>
      <c r="D134" s="376"/>
      <c r="E134" s="376"/>
      <c r="F134" s="376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7" t="s">
        <v>461</v>
      </c>
      <c r="B139" s="377"/>
      <c r="C139" s="377"/>
      <c r="D139" s="377"/>
      <c r="E139" s="377"/>
      <c r="F139" s="37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8" t="s">
        <v>349</v>
      </c>
      <c r="B147" s="408"/>
      <c r="C147" s="408"/>
      <c r="D147" s="408"/>
      <c r="E147" s="408"/>
      <c r="F147" s="40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7" t="s">
        <v>462</v>
      </c>
      <c r="B166" s="377"/>
      <c r="C166" s="377"/>
      <c r="D166" s="377"/>
      <c r="E166" s="377"/>
      <c r="F166" s="37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7" t="s">
        <v>310</v>
      </c>
      <c r="B177" s="377"/>
      <c r="C177" s="377"/>
      <c r="D177" s="377"/>
      <c r="E177" s="377"/>
      <c r="F177" s="37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09"/>
      <c r="C186" s="41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6" t="s">
        <v>34</v>
      </c>
      <c r="B203" s="367"/>
      <c r="C203" s="36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6" t="s">
        <v>34</v>
      </c>
      <c r="B227" s="367"/>
      <c r="C227" s="36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9" t="s">
        <v>310</v>
      </c>
      <c r="B236" s="370"/>
      <c r="C236" s="370"/>
      <c r="D236" s="37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6" t="s">
        <v>34</v>
      </c>
      <c r="B245" s="367"/>
      <c r="C245" s="36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6" t="s">
        <v>34</v>
      </c>
      <c r="B265" s="367"/>
      <c r="C265" s="36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3"/>
      <c r="B290" s="413"/>
      <c r="C290" s="413"/>
      <c r="D290" s="413"/>
      <c r="E290" s="413"/>
      <c r="F290" s="413"/>
      <c r="G290" s="83"/>
    </row>
    <row r="291" spans="1:7" ht="31.5" customHeight="1" x14ac:dyDescent="0.4">
      <c r="A291" s="372" t="s">
        <v>310</v>
      </c>
      <c r="B291" s="372"/>
      <c r="C291" s="372"/>
      <c r="D291" s="372"/>
      <c r="E291" s="372"/>
      <c r="F291" s="37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9" t="s">
        <v>52</v>
      </c>
      <c r="B483" s="399"/>
      <c r="C483" s="399"/>
      <c r="D483" s="399"/>
      <c r="E483" s="399"/>
      <c r="F483" s="39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0" t="s">
        <v>463</v>
      </c>
      <c r="B491" s="421"/>
      <c r="C491" s="421"/>
      <c r="D491" s="421"/>
      <c r="E491" s="421"/>
      <c r="F491" s="42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6" t="s">
        <v>34</v>
      </c>
      <c r="B542" s="367"/>
      <c r="C542" s="36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6" t="s">
        <v>33</v>
      </c>
      <c r="B543" s="367"/>
      <c r="C543" s="36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1" t="s">
        <v>34</v>
      </c>
      <c r="B566" s="411"/>
      <c r="C566" s="412"/>
      <c r="D566" s="296">
        <f>SUM(B558:C565,B546:C555)</f>
        <v>0</v>
      </c>
      <c r="E566" s="79"/>
      <c r="F566" s="83"/>
      <c r="G566" s="83"/>
    </row>
    <row r="567" spans="1:7" ht="21" x14ac:dyDescent="0.4">
      <c r="A567" s="411" t="s">
        <v>33</v>
      </c>
      <c r="B567" s="411"/>
      <c r="C567" s="41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4" t="s">
        <v>10</v>
      </c>
      <c r="B578" s="415"/>
      <c r="C578" s="415"/>
      <c r="D578" s="415"/>
      <c r="E578" s="415"/>
      <c r="F578" s="41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1" t="s">
        <v>34</v>
      </c>
      <c r="B588" s="411"/>
      <c r="C588" s="412"/>
      <c r="D588" s="296">
        <f>SUM(B579:C587)</f>
        <v>0</v>
      </c>
      <c r="E588" s="79"/>
      <c r="F588" s="83"/>
      <c r="G588" s="83"/>
    </row>
    <row r="589" spans="1:7" ht="21" x14ac:dyDescent="0.4">
      <c r="A589" s="411" t="s">
        <v>33</v>
      </c>
      <c r="B589" s="411"/>
      <c r="C589" s="411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7" t="s">
        <v>23</v>
      </c>
      <c r="B591" s="418"/>
      <c r="C591" s="418"/>
      <c r="D591" s="418"/>
      <c r="E591" s="418"/>
      <c r="F591" s="41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1" t="s">
        <v>34</v>
      </c>
      <c r="B606" s="411"/>
      <c r="C606" s="412"/>
      <c r="D606" s="296">
        <f>SUM(B592:C605)</f>
        <v>0</v>
      </c>
      <c r="E606" s="79"/>
      <c r="F606" s="83"/>
      <c r="G606" s="83"/>
    </row>
    <row r="607" spans="1:7" ht="21" x14ac:dyDescent="0.4">
      <c r="A607" s="411" t="s">
        <v>33</v>
      </c>
      <c r="B607" s="411"/>
      <c r="C607" s="411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6"/>
      <c r="D617" s="406"/>
      <c r="E617" s="406"/>
      <c r="F617" s="40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1" t="s">
        <v>34</v>
      </c>
      <c r="B627" s="411"/>
      <c r="C627" s="411"/>
      <c r="D627" s="296">
        <f>SUM(B618:C626)</f>
        <v>0</v>
      </c>
      <c r="E627" s="432"/>
      <c r="F627" s="413"/>
      <c r="G627" s="83"/>
    </row>
    <row r="628" spans="1:7" ht="21" x14ac:dyDescent="0.4">
      <c r="A628" s="411" t="s">
        <v>33</v>
      </c>
      <c r="B628" s="411"/>
      <c r="C628" s="411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6" t="s">
        <v>34</v>
      </c>
      <c r="B639" s="367"/>
      <c r="C639" s="36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6"/>
      <c r="D642" s="406"/>
      <c r="E642" s="406"/>
      <c r="F642" s="40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6" t="s">
        <v>34</v>
      </c>
      <c r="B650" s="367"/>
      <c r="C650" s="36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6"/>
      <c r="C653" s="406"/>
      <c r="D653" s="406"/>
      <c r="E653" s="406"/>
      <c r="F653" s="40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0" t="s">
        <v>305</v>
      </c>
      <c r="B709" s="401"/>
      <c r="C709" s="401"/>
      <c r="D709" s="401"/>
      <c r="E709" s="401"/>
      <c r="F709" s="40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0" t="s">
        <v>306</v>
      </c>
      <c r="B718" s="401"/>
      <c r="C718" s="401"/>
      <c r="D718" s="401"/>
      <c r="E718" s="401"/>
      <c r="F718" s="40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Bab Dzira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Directeur du magasin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43563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79"/>
      <c r="E1" s="379"/>
      <c r="F1" s="379"/>
      <c r="G1" s="379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0" t="s">
        <v>151</v>
      </c>
      <c r="B7" s="380"/>
      <c r="C7" s="380"/>
      <c r="D7" s="380"/>
      <c r="E7" s="380"/>
      <c r="F7" s="380"/>
      <c r="G7" s="82"/>
    </row>
    <row r="8" spans="1:7" ht="22.5" x14ac:dyDescent="0.45">
      <c r="A8" s="381" t="str">
        <f>'Page de garde'!D18</f>
        <v>Bab Dzira</v>
      </c>
      <c r="B8" s="381"/>
      <c r="C8" s="381"/>
      <c r="D8" s="381"/>
      <c r="E8" s="381"/>
      <c r="F8" s="381"/>
      <c r="G8" s="82"/>
    </row>
    <row r="9" spans="1:7" ht="22.5" x14ac:dyDescent="0.45">
      <c r="A9" s="278" t="s">
        <v>39</v>
      </c>
      <c r="B9" s="382"/>
      <c r="C9" s="382"/>
      <c r="D9" s="382"/>
      <c r="E9" s="382"/>
      <c r="F9" s="382"/>
      <c r="G9" s="82"/>
    </row>
    <row r="10" spans="1:7" ht="22.5" x14ac:dyDescent="0.45">
      <c r="A10" s="279" t="s">
        <v>41</v>
      </c>
      <c r="B10" s="383"/>
      <c r="C10" s="383"/>
      <c r="D10" s="383"/>
      <c r="E10" s="383"/>
      <c r="F10" s="383"/>
      <c r="G10" s="82"/>
    </row>
    <row r="11" spans="1:7" ht="22.5" x14ac:dyDescent="0.45">
      <c r="A11" s="278" t="s">
        <v>40</v>
      </c>
      <c r="B11" s="378"/>
      <c r="C11" s="378"/>
      <c r="D11" s="378"/>
      <c r="E11" s="378"/>
      <c r="F11" s="378"/>
      <c r="G11" s="82"/>
    </row>
    <row r="12" spans="1:7" ht="22.5" x14ac:dyDescent="0.45">
      <c r="A12" s="278" t="s">
        <v>200</v>
      </c>
      <c r="B12" s="384" t="e">
        <f>D730</f>
        <v>#DIV/0!</v>
      </c>
      <c r="C12" s="384"/>
      <c r="D12" s="384"/>
      <c r="E12" s="384"/>
      <c r="F12" s="384"/>
      <c r="G12" s="82"/>
    </row>
    <row r="13" spans="1:7" ht="22.5" x14ac:dyDescent="0.45">
      <c r="A13" s="81"/>
      <c r="B13" s="79"/>
      <c r="C13" s="79"/>
      <c r="D13" s="379"/>
      <c r="E13" s="379"/>
      <c r="F13" s="379"/>
      <c r="G13" s="379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88"/>
      <c r="B49" s="388"/>
      <c r="C49" s="388"/>
      <c r="D49" s="388"/>
      <c r="E49" s="388"/>
      <c r="F49" s="388"/>
      <c r="G49" s="388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5"/>
      <c r="B64" s="436"/>
      <c r="C64" s="436"/>
      <c r="D64" s="436"/>
      <c r="E64" s="436"/>
      <c r="F64" s="436"/>
      <c r="G64" s="436"/>
    </row>
    <row r="65" spans="1:7" ht="43.5" customHeight="1" x14ac:dyDescent="0.4">
      <c r="A65" s="373" t="s">
        <v>350</v>
      </c>
      <c r="B65" s="373"/>
      <c r="C65" s="373"/>
      <c r="D65" s="373"/>
      <c r="E65" s="373"/>
      <c r="F65" s="373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6"/>
      <c r="B83" s="386"/>
      <c r="C83" s="386"/>
      <c r="D83" s="386"/>
      <c r="E83" s="386"/>
      <c r="F83" s="386"/>
      <c r="G83" s="386"/>
    </row>
    <row r="84" spans="1:7" ht="45" customHeight="1" x14ac:dyDescent="0.45">
      <c r="A84" s="374" t="s">
        <v>351</v>
      </c>
      <c r="B84" s="374"/>
      <c r="C84" s="374"/>
      <c r="D84" s="374"/>
      <c r="E84" s="374"/>
      <c r="F84" s="374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39"/>
      <c r="B103" s="437"/>
      <c r="C103" s="437"/>
      <c r="D103" s="437"/>
      <c r="E103" s="437"/>
      <c r="F103" s="443"/>
      <c r="G103" s="83"/>
    </row>
    <row r="104" spans="1:7" ht="46.5" customHeight="1" x14ac:dyDescent="0.4">
      <c r="A104" s="373" t="s">
        <v>352</v>
      </c>
      <c r="B104" s="373"/>
      <c r="C104" s="373"/>
      <c r="D104" s="373"/>
      <c r="E104" s="373"/>
      <c r="F104" s="373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39"/>
      <c r="B111" s="437"/>
      <c r="C111" s="437"/>
      <c r="D111" s="437"/>
      <c r="E111" s="437"/>
      <c r="F111" s="443"/>
      <c r="G111" s="83"/>
    </row>
    <row r="112" spans="1:7" ht="39.75" customHeight="1" x14ac:dyDescent="0.4">
      <c r="A112" s="373" t="s">
        <v>390</v>
      </c>
      <c r="B112" s="373"/>
      <c r="C112" s="373"/>
      <c r="D112" s="373"/>
      <c r="E112" s="373"/>
      <c r="F112" s="373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7"/>
      <c r="B120" s="437"/>
      <c r="C120" s="437"/>
      <c r="D120" s="437"/>
      <c r="E120" s="437"/>
      <c r="F120" s="437"/>
      <c r="G120" s="83"/>
    </row>
    <row r="121" spans="1:7" ht="22.5" x14ac:dyDescent="0.4">
      <c r="A121" s="373" t="s">
        <v>310</v>
      </c>
      <c r="B121" s="373"/>
      <c r="C121" s="373"/>
      <c r="D121" s="373"/>
      <c r="E121" s="373"/>
      <c r="F121" s="373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38"/>
      <c r="B132" s="438"/>
      <c r="C132" s="438"/>
      <c r="D132" s="438"/>
      <c r="E132" s="438"/>
      <c r="F132" s="438"/>
      <c r="G132" s="83"/>
    </row>
    <row r="133" spans="1:16384" ht="22.5" customHeight="1" x14ac:dyDescent="0.4">
      <c r="A133" s="375" t="s">
        <v>424</v>
      </c>
      <c r="B133" s="375"/>
      <c r="C133" s="375"/>
      <c r="D133" s="375"/>
      <c r="E133" s="375"/>
      <c r="F133" s="375"/>
      <c r="G133" s="83"/>
    </row>
    <row r="134" spans="1:16384" ht="22.5" customHeight="1" x14ac:dyDescent="0.4">
      <c r="A134" s="376"/>
      <c r="B134" s="376"/>
      <c r="C134" s="376"/>
      <c r="D134" s="376"/>
      <c r="E134" s="376"/>
      <c r="F134" s="376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7" t="s">
        <v>461</v>
      </c>
      <c r="B139" s="377"/>
      <c r="C139" s="377"/>
      <c r="D139" s="377"/>
      <c r="E139" s="377"/>
      <c r="F139" s="377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08" t="s">
        <v>349</v>
      </c>
      <c r="B147" s="408"/>
      <c r="C147" s="408"/>
      <c r="D147" s="408"/>
      <c r="E147" s="408"/>
      <c r="F147" s="408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39"/>
      <c r="B165" s="437"/>
      <c r="C165" s="437"/>
      <c r="D165" s="437"/>
      <c r="E165" s="437"/>
      <c r="F165" s="437"/>
      <c r="G165" s="83"/>
    </row>
    <row r="166" spans="1:7" ht="32.25" customHeight="1" x14ac:dyDescent="0.4">
      <c r="A166" s="377" t="s">
        <v>462</v>
      </c>
      <c r="B166" s="377"/>
      <c r="C166" s="377"/>
      <c r="D166" s="377"/>
      <c r="E166" s="377"/>
      <c r="F166" s="377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0"/>
      <c r="B176" s="441"/>
      <c r="C176" s="441"/>
      <c r="D176" s="441"/>
      <c r="E176" s="441"/>
      <c r="F176" s="441"/>
      <c r="G176" s="83"/>
    </row>
    <row r="177" spans="1:7" ht="32.25" customHeight="1" x14ac:dyDescent="0.4">
      <c r="A177" s="377" t="s">
        <v>310</v>
      </c>
      <c r="B177" s="377"/>
      <c r="C177" s="377"/>
      <c r="D177" s="377"/>
      <c r="E177" s="377"/>
      <c r="F177" s="377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09"/>
      <c r="C186" s="410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2"/>
      <c r="B188" s="442"/>
      <c r="C188" s="442"/>
      <c r="D188" s="442"/>
      <c r="E188" s="442"/>
      <c r="F188" s="442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6" t="s">
        <v>34</v>
      </c>
      <c r="B203" s="367"/>
      <c r="C203" s="368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88"/>
      <c r="B205" s="388"/>
      <c r="C205" s="388"/>
      <c r="D205" s="388"/>
      <c r="E205" s="388"/>
      <c r="F205" s="388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6" t="s">
        <v>34</v>
      </c>
      <c r="B227" s="367"/>
      <c r="C227" s="368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88"/>
      <c r="B229" s="388"/>
      <c r="C229" s="388"/>
      <c r="D229" s="388"/>
      <c r="E229" s="388"/>
      <c r="F229" s="388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69" t="s">
        <v>310</v>
      </c>
      <c r="B236" s="370"/>
      <c r="C236" s="370"/>
      <c r="D236" s="371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6" t="s">
        <v>34</v>
      </c>
      <c r="B245" s="367"/>
      <c r="C245" s="368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88"/>
      <c r="B250" s="388"/>
      <c r="C250" s="388"/>
      <c r="D250" s="388"/>
      <c r="E250" s="388"/>
      <c r="F250" s="388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6" t="s">
        <v>34</v>
      </c>
      <c r="B265" s="367"/>
      <c r="C265" s="368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3"/>
      <c r="B290" s="413"/>
      <c r="C290" s="413"/>
      <c r="D290" s="413"/>
      <c r="E290" s="413"/>
      <c r="F290" s="413"/>
      <c r="G290" s="83"/>
    </row>
    <row r="291" spans="1:7" ht="31.5" customHeight="1" x14ac:dyDescent="0.4">
      <c r="A291" s="372" t="s">
        <v>310</v>
      </c>
      <c r="B291" s="372"/>
      <c r="C291" s="372"/>
      <c r="D291" s="372"/>
      <c r="E291" s="372"/>
      <c r="F291" s="372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0"/>
      <c r="B357" s="390"/>
      <c r="C357" s="390"/>
      <c r="D357" s="390"/>
      <c r="E357" s="390"/>
      <c r="F357" s="390"/>
      <c r="G357" s="390"/>
    </row>
    <row r="358" spans="1:7" ht="32.25" customHeight="1" x14ac:dyDescent="0.4">
      <c r="A358" s="358" t="s">
        <v>310</v>
      </c>
      <c r="B358" s="358"/>
      <c r="C358" s="358"/>
      <c r="D358" s="358"/>
      <c r="E358" s="358"/>
      <c r="F358" s="358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5"/>
      <c r="B415" s="386"/>
      <c r="C415" s="386"/>
      <c r="D415" s="386"/>
      <c r="E415" s="386"/>
      <c r="F415" s="386"/>
      <c r="G415" s="386"/>
    </row>
    <row r="416" spans="1:7" ht="24.75" x14ac:dyDescent="0.4">
      <c r="A416" s="354" t="s">
        <v>319</v>
      </c>
      <c r="B416" s="354"/>
      <c r="C416" s="354"/>
      <c r="D416" s="354"/>
      <c r="E416" s="354"/>
      <c r="F416" s="354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4" t="s">
        <v>310</v>
      </c>
      <c r="B464" s="354"/>
      <c r="C464" s="354"/>
      <c r="D464" s="354"/>
      <c r="E464" s="354"/>
      <c r="F464" s="354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4" t="s">
        <v>425</v>
      </c>
      <c r="B478" s="364"/>
      <c r="C478" s="364"/>
      <c r="D478" s="364"/>
      <c r="E478" s="364"/>
      <c r="F478" s="364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5" t="s">
        <v>28</v>
      </c>
      <c r="B480" s="356" t="s">
        <v>29</v>
      </c>
      <c r="C480" s="356"/>
      <c r="D480" s="356" t="s">
        <v>42</v>
      </c>
      <c r="E480" s="357" t="s">
        <v>266</v>
      </c>
      <c r="F480" s="357" t="s">
        <v>301</v>
      </c>
      <c r="G480" s="83"/>
    </row>
    <row r="481" spans="1:7" ht="21" x14ac:dyDescent="0.4">
      <c r="A481" s="355"/>
      <c r="B481" s="291" t="s">
        <v>32</v>
      </c>
      <c r="C481" s="291" t="s">
        <v>31</v>
      </c>
      <c r="D481" s="356"/>
      <c r="E481" s="357"/>
      <c r="F481" s="357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399" t="s">
        <v>52</v>
      </c>
      <c r="B483" s="399"/>
      <c r="C483" s="399"/>
      <c r="D483" s="399"/>
      <c r="E483" s="399"/>
      <c r="F483" s="399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0" t="s">
        <v>463</v>
      </c>
      <c r="B491" s="421"/>
      <c r="C491" s="421"/>
      <c r="D491" s="421"/>
      <c r="E491" s="421"/>
      <c r="F491" s="421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2" t="s">
        <v>23</v>
      </c>
      <c r="B505" s="393"/>
      <c r="C505" s="393"/>
      <c r="D505" s="393"/>
      <c r="E505" s="393"/>
      <c r="F505" s="39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7"/>
      <c r="B517" s="387"/>
      <c r="C517" s="387"/>
      <c r="D517" s="387"/>
      <c r="E517" s="387"/>
      <c r="F517" s="387"/>
      <c r="G517" s="387"/>
    </row>
    <row r="518" spans="1:7" ht="26.25" customHeight="1" x14ac:dyDescent="0.5">
      <c r="A518" s="244" t="s">
        <v>310</v>
      </c>
      <c r="B518" s="391"/>
      <c r="C518" s="391"/>
      <c r="D518" s="391"/>
      <c r="E518" s="391"/>
      <c r="F518" s="391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5" t="s">
        <v>97</v>
      </c>
      <c r="B530" s="365"/>
      <c r="C530" s="365"/>
      <c r="D530" s="365"/>
      <c r="E530" s="365"/>
      <c r="F530" s="365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5" t="s">
        <v>28</v>
      </c>
      <c r="B532" s="397" t="s">
        <v>29</v>
      </c>
      <c r="C532" s="398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396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2"/>
      <c r="D535" s="362"/>
      <c r="E535" s="362"/>
      <c r="F535" s="363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6" t="s">
        <v>34</v>
      </c>
      <c r="B542" s="367"/>
      <c r="C542" s="368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6" t="s">
        <v>33</v>
      </c>
      <c r="B543" s="367"/>
      <c r="C543" s="368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88"/>
      <c r="B544" s="388"/>
      <c r="C544" s="388"/>
      <c r="D544" s="388"/>
      <c r="E544" s="388"/>
      <c r="F544" s="388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89"/>
      <c r="B556" s="390"/>
      <c r="C556" s="390"/>
      <c r="D556" s="390"/>
      <c r="E556" s="390"/>
      <c r="F556" s="390"/>
      <c r="G556" s="390"/>
    </row>
    <row r="557" spans="1:7" ht="35.25" customHeight="1" x14ac:dyDescent="0.4">
      <c r="A557" s="246" t="s">
        <v>310</v>
      </c>
      <c r="B557" s="222"/>
      <c r="C557" s="425"/>
      <c r="D557" s="425"/>
      <c r="E557" s="425"/>
      <c r="F557" s="426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1" t="s">
        <v>34</v>
      </c>
      <c r="B566" s="411"/>
      <c r="C566" s="412"/>
      <c r="D566" s="296">
        <f>SUM(B558:C565,B546:C555)</f>
        <v>0</v>
      </c>
      <c r="E566" s="79"/>
      <c r="F566" s="83"/>
      <c r="G566" s="83"/>
    </row>
    <row r="567" spans="1:7" ht="21" x14ac:dyDescent="0.4">
      <c r="A567" s="411" t="s">
        <v>33</v>
      </c>
      <c r="B567" s="411"/>
      <c r="C567" s="411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88"/>
      <c r="B572" s="388"/>
      <c r="C572" s="388"/>
      <c r="D572" s="388"/>
      <c r="E572" s="388"/>
      <c r="F572" s="388"/>
      <c r="G572" s="83"/>
    </row>
    <row r="573" spans="1:7" ht="22.5" x14ac:dyDescent="0.45">
      <c r="A573" s="351" t="s">
        <v>19</v>
      </c>
      <c r="B573" s="351"/>
      <c r="C573" s="351"/>
      <c r="D573" s="351"/>
      <c r="E573" s="351"/>
      <c r="F573" s="351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5" t="s">
        <v>28</v>
      </c>
      <c r="B575" s="356" t="s">
        <v>29</v>
      </c>
      <c r="C575" s="356"/>
      <c r="D575" s="356" t="s">
        <v>42</v>
      </c>
      <c r="E575" s="357" t="s">
        <v>266</v>
      </c>
      <c r="F575" s="357" t="s">
        <v>301</v>
      </c>
      <c r="G575" s="83"/>
    </row>
    <row r="576" spans="1:7" ht="21" x14ac:dyDescent="0.4">
      <c r="A576" s="355"/>
      <c r="B576" s="291" t="s">
        <v>32</v>
      </c>
      <c r="C576" s="291" t="s">
        <v>31</v>
      </c>
      <c r="D576" s="356"/>
      <c r="E576" s="357"/>
      <c r="F576" s="357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4" t="s">
        <v>10</v>
      </c>
      <c r="B578" s="415"/>
      <c r="C578" s="415"/>
      <c r="D578" s="415"/>
      <c r="E578" s="415"/>
      <c r="F578" s="416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1" t="s">
        <v>34</v>
      </c>
      <c r="B588" s="411"/>
      <c r="C588" s="412"/>
      <c r="D588" s="296">
        <f>SUM(B579:C587)</f>
        <v>0</v>
      </c>
      <c r="E588" s="79"/>
      <c r="F588" s="83"/>
      <c r="G588" s="83"/>
    </row>
    <row r="589" spans="1:7" ht="21" x14ac:dyDescent="0.4">
      <c r="A589" s="411" t="s">
        <v>33</v>
      </c>
      <c r="B589" s="411"/>
      <c r="C589" s="411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7" t="s">
        <v>23</v>
      </c>
      <c r="B591" s="418"/>
      <c r="C591" s="418"/>
      <c r="D591" s="418"/>
      <c r="E591" s="418"/>
      <c r="F591" s="419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2" t="s">
        <v>383</v>
      </c>
      <c r="B598" s="353"/>
      <c r="C598" s="353"/>
      <c r="D598" s="353"/>
      <c r="E598" s="353"/>
      <c r="F598" s="353"/>
      <c r="G598" s="353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1" t="s">
        <v>34</v>
      </c>
      <c r="B606" s="411"/>
      <c r="C606" s="412"/>
      <c r="D606" s="296">
        <f>SUM(B592:C605)</f>
        <v>0</v>
      </c>
      <c r="E606" s="79"/>
      <c r="F606" s="83"/>
      <c r="G606" s="83"/>
    </row>
    <row r="607" spans="1:7" ht="21" x14ac:dyDescent="0.4">
      <c r="A607" s="411" t="s">
        <v>33</v>
      </c>
      <c r="B607" s="411"/>
      <c r="C607" s="411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2" t="s">
        <v>170</v>
      </c>
      <c r="B610" s="423"/>
      <c r="C610" s="424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1" t="s">
        <v>8</v>
      </c>
      <c r="B612" s="351"/>
      <c r="C612" s="351"/>
      <c r="D612" s="351"/>
      <c r="E612" s="351"/>
      <c r="F612" s="351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6"/>
      <c r="D617" s="406"/>
      <c r="E617" s="406"/>
      <c r="F617" s="407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1" t="s">
        <v>34</v>
      </c>
      <c r="B627" s="411"/>
      <c r="C627" s="411"/>
      <c r="D627" s="296">
        <f>SUM(B618:C626)</f>
        <v>0</v>
      </c>
      <c r="E627" s="432"/>
      <c r="F627" s="413"/>
      <c r="G627" s="83"/>
    </row>
    <row r="628" spans="1:7" ht="21" x14ac:dyDescent="0.4">
      <c r="A628" s="411" t="s">
        <v>33</v>
      </c>
      <c r="B628" s="411"/>
      <c r="C628" s="411"/>
      <c r="D628" s="295" t="e">
        <f>D627/(COUNT(B618:C626)*2)</f>
        <v>#DIV/0!</v>
      </c>
      <c r="E628" s="433"/>
      <c r="F628" s="387"/>
      <c r="G628" s="83"/>
    </row>
    <row r="629" spans="1:7" ht="21" x14ac:dyDescent="0.4">
      <c r="A629" s="104"/>
      <c r="B629" s="83"/>
      <c r="C629" s="431"/>
      <c r="D629" s="431"/>
      <c r="E629" s="431"/>
      <c r="F629" s="431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6" t="s">
        <v>34</v>
      </c>
      <c r="B639" s="367"/>
      <c r="C639" s="368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6"/>
      <c r="D642" s="406"/>
      <c r="E642" s="406"/>
      <c r="F642" s="407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6" t="s">
        <v>34</v>
      </c>
      <c r="B650" s="367"/>
      <c r="C650" s="368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28"/>
      <c r="B652" s="428"/>
      <c r="C652" s="428"/>
      <c r="D652" s="428"/>
      <c r="E652" s="428"/>
      <c r="F652" s="428"/>
      <c r="G652" s="428"/>
    </row>
    <row r="653" spans="1:16382" ht="24.75" x14ac:dyDescent="0.4">
      <c r="A653" s="241" t="s">
        <v>26</v>
      </c>
      <c r="B653" s="406"/>
      <c r="C653" s="406"/>
      <c r="D653" s="406"/>
      <c r="E653" s="406"/>
      <c r="F653" s="407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3" t="s">
        <v>310</v>
      </c>
      <c r="B661" s="404"/>
      <c r="C661" s="404"/>
      <c r="D661" s="404"/>
      <c r="E661" s="404"/>
      <c r="F661" s="405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1" t="s">
        <v>355</v>
      </c>
      <c r="B676" s="351"/>
      <c r="C676" s="351"/>
      <c r="D676" s="351"/>
      <c r="E676" s="351"/>
      <c r="F676" s="351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7" t="s">
        <v>459</v>
      </c>
      <c r="B704" s="427"/>
      <c r="C704" s="427"/>
      <c r="D704" s="427"/>
      <c r="E704" s="427"/>
      <c r="F704" s="427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4" t="s">
        <v>28</v>
      </c>
      <c r="B706" s="397" t="s">
        <v>29</v>
      </c>
      <c r="C706" s="397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0" t="s">
        <v>305</v>
      </c>
      <c r="B709" s="401"/>
      <c r="C709" s="401"/>
      <c r="D709" s="401"/>
      <c r="E709" s="401"/>
      <c r="F709" s="402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29"/>
      <c r="C715" s="430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29"/>
      <c r="C716" s="430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0" t="s">
        <v>306</v>
      </c>
      <c r="B718" s="401"/>
      <c r="C718" s="401"/>
      <c r="D718" s="401"/>
      <c r="E718" s="401"/>
      <c r="F718" s="402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5"/>
      <c r="E1" s="445"/>
      <c r="F1" s="445"/>
      <c r="G1" s="445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6" t="s">
        <v>46</v>
      </c>
      <c r="B6" s="446"/>
      <c r="C6" s="446"/>
      <c r="D6" s="446"/>
      <c r="E6" s="446"/>
      <c r="F6" s="446"/>
      <c r="G6" s="66"/>
    </row>
    <row r="7" spans="1:7" s="2" customFormat="1" ht="21.75" customHeight="1" x14ac:dyDescent="0.45">
      <c r="A7" s="447" t="str">
        <f>'Page de garde'!D18</f>
        <v>Bab Dzira</v>
      </c>
      <c r="B7" s="447"/>
      <c r="C7" s="447"/>
      <c r="D7" s="447"/>
      <c r="E7" s="447"/>
      <c r="F7" s="447"/>
      <c r="G7" s="66"/>
    </row>
    <row r="8" spans="1:7" s="2" customFormat="1" ht="24" x14ac:dyDescent="0.45">
      <c r="A8" s="329" t="s">
        <v>39</v>
      </c>
      <c r="B8" s="448" t="str">
        <f>'A1 Exploitation'!B9:F9</f>
        <v>Dr Raja Bouhalfaya</v>
      </c>
      <c r="C8" s="448"/>
      <c r="D8" s="448"/>
      <c r="E8" s="448"/>
      <c r="F8" s="448"/>
      <c r="G8" s="66"/>
    </row>
    <row r="9" spans="1:7" s="2" customFormat="1" ht="24" x14ac:dyDescent="0.45">
      <c r="A9" s="330" t="s">
        <v>41</v>
      </c>
      <c r="B9" s="449" t="str">
        <f>'A1 Exploitation'!B10:F10</f>
        <v>Directeur du magasin et chefs rayons</v>
      </c>
      <c r="C9" s="449"/>
      <c r="D9" s="449"/>
      <c r="E9" s="449"/>
      <c r="F9" s="449"/>
      <c r="G9" s="66"/>
    </row>
    <row r="10" spans="1:7" s="2" customFormat="1" ht="24" x14ac:dyDescent="0.45">
      <c r="A10" s="329" t="s">
        <v>40</v>
      </c>
      <c r="B10" s="444">
        <f>'A1 Exploitation'!B11:F11</f>
        <v>43563</v>
      </c>
      <c r="C10" s="444"/>
      <c r="D10" s="444"/>
      <c r="E10" s="444"/>
      <c r="F10" s="444"/>
      <c r="G10" s="66"/>
    </row>
    <row r="11" spans="1:7" s="2" customFormat="1" ht="24" x14ac:dyDescent="0.45">
      <c r="A11" s="329" t="s">
        <v>250</v>
      </c>
      <c r="B11" s="450" t="e">
        <f>D199</f>
        <v>#DIV/0!</v>
      </c>
      <c r="C11" s="450"/>
      <c r="D11" s="450"/>
      <c r="E11" s="450"/>
      <c r="F11" s="450"/>
      <c r="G11" s="66"/>
    </row>
    <row r="12" spans="1:7" s="2" customFormat="1" ht="22.5" x14ac:dyDescent="0.45">
      <c r="A12" s="1"/>
      <c r="D12" s="379"/>
      <c r="E12" s="379"/>
      <c r="F12" s="379"/>
      <c r="G12" s="379"/>
    </row>
    <row r="13" spans="1:7" s="2" customFormat="1" ht="11.25" customHeight="1" x14ac:dyDescent="0.3">
      <c r="A13" s="451" t="s">
        <v>28</v>
      </c>
      <c r="B13" s="452" t="s">
        <v>29</v>
      </c>
      <c r="C13" s="452"/>
      <c r="D13" s="452" t="s">
        <v>42</v>
      </c>
      <c r="E13" s="452" t="s">
        <v>160</v>
      </c>
      <c r="F13" s="452" t="s">
        <v>161</v>
      </c>
    </row>
    <row r="14" spans="1:7" s="2" customFormat="1" ht="12.75" customHeight="1" x14ac:dyDescent="0.3">
      <c r="A14" s="451"/>
      <c r="B14" s="336" t="s">
        <v>32</v>
      </c>
      <c r="C14" s="336" t="s">
        <v>31</v>
      </c>
      <c r="D14" s="452"/>
      <c r="E14" s="452"/>
      <c r="F14" s="452"/>
      <c r="G14" s="65"/>
    </row>
    <row r="15" spans="1:7" x14ac:dyDescent="0.3">
      <c r="A15" s="465"/>
      <c r="B15" s="466"/>
      <c r="C15" s="466"/>
      <c r="D15" s="466"/>
      <c r="E15" s="466"/>
      <c r="F15" s="466"/>
    </row>
    <row r="16" spans="1:7" ht="19.5" x14ac:dyDescent="0.4">
      <c r="A16" s="458" t="s">
        <v>0</v>
      </c>
      <c r="B16" s="459"/>
      <c r="C16" s="459"/>
      <c r="D16" s="459"/>
      <c r="E16" s="459"/>
      <c r="F16" s="459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0" t="s">
        <v>34</v>
      </c>
      <c r="B22" s="454"/>
      <c r="C22" s="455"/>
      <c r="D22" s="334">
        <f>SUM(B17:C21)</f>
        <v>0</v>
      </c>
    </row>
    <row r="23" spans="1:7" x14ac:dyDescent="0.3">
      <c r="A23" s="453" t="s">
        <v>251</v>
      </c>
      <c r="B23" s="456"/>
      <c r="C23" s="457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1" t="s">
        <v>4</v>
      </c>
      <c r="B25" s="462"/>
      <c r="C25" s="462"/>
      <c r="D25" s="462"/>
      <c r="E25" s="462"/>
      <c r="F25" s="462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3" t="s">
        <v>34</v>
      </c>
      <c r="B33" s="456"/>
      <c r="C33" s="457"/>
      <c r="D33" s="331">
        <f>SUM(B26:C32)</f>
        <v>0</v>
      </c>
    </row>
    <row r="34" spans="1:6" x14ac:dyDescent="0.3">
      <c r="A34" s="453" t="s">
        <v>251</v>
      </c>
      <c r="B34" s="456"/>
      <c r="C34" s="457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1" t="s">
        <v>180</v>
      </c>
      <c r="B36" s="462"/>
      <c r="C36" s="462"/>
      <c r="D36" s="462"/>
      <c r="E36" s="462"/>
      <c r="F36" s="462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3" t="s">
        <v>34</v>
      </c>
      <c r="B42" s="456"/>
      <c r="C42" s="457"/>
      <c r="D42" s="331">
        <f>SUM(B37:C41)</f>
        <v>0</v>
      </c>
    </row>
    <row r="43" spans="1:6" x14ac:dyDescent="0.3">
      <c r="A43" s="453" t="s">
        <v>251</v>
      </c>
      <c r="B43" s="456"/>
      <c r="C43" s="457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3" t="s">
        <v>19</v>
      </c>
      <c r="B45" s="464"/>
      <c r="C45" s="464"/>
      <c r="D45" s="464"/>
      <c r="E45" s="464"/>
      <c r="F45" s="464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3" t="s">
        <v>34</v>
      </c>
      <c r="B52" s="456"/>
      <c r="C52" s="457"/>
      <c r="D52" s="331">
        <f>SUM(B46:C51)</f>
        <v>0</v>
      </c>
    </row>
    <row r="53" spans="1:6" x14ac:dyDescent="0.3">
      <c r="A53" s="453" t="s">
        <v>251</v>
      </c>
      <c r="B53" s="456"/>
      <c r="C53" s="457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1" t="s">
        <v>8</v>
      </c>
      <c r="B55" s="462"/>
      <c r="C55" s="462"/>
      <c r="D55" s="462"/>
      <c r="E55" s="462"/>
      <c r="F55" s="462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3" t="s">
        <v>34</v>
      </c>
      <c r="B63" s="456"/>
      <c r="C63" s="457"/>
      <c r="D63" s="331">
        <f>SUM(B56:C62)</f>
        <v>0</v>
      </c>
    </row>
    <row r="64" spans="1:6" x14ac:dyDescent="0.3">
      <c r="A64" s="453" t="s">
        <v>251</v>
      </c>
      <c r="B64" s="456"/>
      <c r="C64" s="457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1" t="s">
        <v>111</v>
      </c>
      <c r="B66" s="462"/>
      <c r="C66" s="462"/>
      <c r="D66" s="462"/>
      <c r="E66" s="462"/>
      <c r="F66" s="462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3" t="s">
        <v>34</v>
      </c>
      <c r="B84" s="456"/>
      <c r="C84" s="457"/>
      <c r="D84" s="331">
        <f>SUM(B67:C83)</f>
        <v>0</v>
      </c>
    </row>
    <row r="85" spans="1:6" x14ac:dyDescent="0.3">
      <c r="A85" s="453" t="s">
        <v>251</v>
      </c>
      <c r="B85" s="456"/>
      <c r="C85" s="457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1" t="s">
        <v>172</v>
      </c>
      <c r="B87" s="462"/>
      <c r="C87" s="462"/>
      <c r="D87" s="462"/>
      <c r="E87" s="462"/>
      <c r="F87" s="462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3" t="s">
        <v>34</v>
      </c>
      <c r="B102" s="456"/>
      <c r="C102" s="457"/>
      <c r="D102" s="331">
        <f>SUM(B88:C101)</f>
        <v>0</v>
      </c>
    </row>
    <row r="103" spans="1:6" x14ac:dyDescent="0.3">
      <c r="A103" s="453" t="s">
        <v>251</v>
      </c>
      <c r="B103" s="456"/>
      <c r="C103" s="457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1" t="s">
        <v>173</v>
      </c>
      <c r="B106" s="462"/>
      <c r="C106" s="462"/>
      <c r="D106" s="462"/>
      <c r="E106" s="462"/>
      <c r="F106" s="462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3" t="s">
        <v>34</v>
      </c>
      <c r="B118" s="456"/>
      <c r="C118" s="457"/>
      <c r="D118" s="331">
        <f>SUM(B107:C117)</f>
        <v>0</v>
      </c>
    </row>
    <row r="119" spans="1:6" x14ac:dyDescent="0.3">
      <c r="A119" s="453" t="s">
        <v>251</v>
      </c>
      <c r="B119" s="456"/>
      <c r="C119" s="457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1" t="s">
        <v>156</v>
      </c>
      <c r="B121" s="462"/>
      <c r="C121" s="462"/>
      <c r="D121" s="462"/>
      <c r="E121" s="462"/>
      <c r="F121" s="462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3" t="s">
        <v>34</v>
      </c>
      <c r="B133" s="456"/>
      <c r="C133" s="457"/>
      <c r="D133" s="331">
        <f>SUM(B122:C132)</f>
        <v>0</v>
      </c>
    </row>
    <row r="134" spans="1:6" x14ac:dyDescent="0.3">
      <c r="A134" s="453" t="s">
        <v>251</v>
      </c>
      <c r="B134" s="456"/>
      <c r="C134" s="457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1" t="s">
        <v>61</v>
      </c>
      <c r="B136" s="462"/>
      <c r="C136" s="462"/>
      <c r="D136" s="462"/>
      <c r="E136" s="462"/>
      <c r="F136" s="462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3" t="s">
        <v>34</v>
      </c>
      <c r="B149" s="456"/>
      <c r="C149" s="457"/>
      <c r="D149" s="331">
        <f>SUM(B137:C148)</f>
        <v>0</v>
      </c>
    </row>
    <row r="150" spans="1:6" x14ac:dyDescent="0.3">
      <c r="A150" s="453" t="s">
        <v>251</v>
      </c>
      <c r="B150" s="456"/>
      <c r="C150" s="457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1" t="s">
        <v>178</v>
      </c>
      <c r="B152" s="462"/>
      <c r="C152" s="462"/>
      <c r="D152" s="462"/>
      <c r="E152" s="462"/>
      <c r="F152" s="462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3" t="s">
        <v>34</v>
      </c>
      <c r="B161" s="454"/>
      <c r="C161" s="455"/>
      <c r="D161" s="334">
        <f>SUM(B153:C160)</f>
        <v>0</v>
      </c>
    </row>
    <row r="162" spans="1:6" x14ac:dyDescent="0.3">
      <c r="A162" s="453" t="s">
        <v>251</v>
      </c>
      <c r="B162" s="456"/>
      <c r="C162" s="457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1" t="s">
        <v>64</v>
      </c>
      <c r="B164" s="462"/>
      <c r="C164" s="462"/>
      <c r="D164" s="462"/>
      <c r="E164" s="462"/>
      <c r="F164" s="462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3" t="s">
        <v>34</v>
      </c>
      <c r="B169" s="456"/>
      <c r="C169" s="457"/>
      <c r="D169" s="331">
        <f>SUM(B165:C168)</f>
        <v>0</v>
      </c>
    </row>
    <row r="170" spans="1:6" x14ac:dyDescent="0.3">
      <c r="A170" s="453" t="s">
        <v>251</v>
      </c>
      <c r="B170" s="456"/>
      <c r="C170" s="457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7" t="s">
        <v>15</v>
      </c>
      <c r="B172" s="468"/>
      <c r="C172" s="468"/>
      <c r="D172" s="468"/>
      <c r="E172" s="468"/>
      <c r="F172" s="468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3" t="s">
        <v>34</v>
      </c>
      <c r="B177" s="456"/>
      <c r="C177" s="457"/>
      <c r="D177" s="331">
        <f>SUM(B173:C176)</f>
        <v>0</v>
      </c>
    </row>
    <row r="178" spans="1:7" x14ac:dyDescent="0.3">
      <c r="A178" s="453" t="s">
        <v>251</v>
      </c>
      <c r="B178" s="456"/>
      <c r="C178" s="457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1" t="s">
        <v>65</v>
      </c>
      <c r="B180" s="462"/>
      <c r="C180" s="462"/>
      <c r="D180" s="462"/>
      <c r="E180" s="462"/>
      <c r="F180" s="462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3" t="s">
        <v>34</v>
      </c>
      <c r="B186" s="456"/>
      <c r="C186" s="457"/>
      <c r="D186" s="331">
        <f>SUM(B181:C185)</f>
        <v>0</v>
      </c>
    </row>
    <row r="187" spans="1:7" x14ac:dyDescent="0.3">
      <c r="A187" s="453" t="s">
        <v>251</v>
      </c>
      <c r="B187" s="456"/>
      <c r="C187" s="457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1" t="s">
        <v>177</v>
      </c>
      <c r="B189" s="462"/>
      <c r="C189" s="462"/>
      <c r="D189" s="462"/>
      <c r="E189" s="462"/>
      <c r="F189" s="462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3" t="s">
        <v>34</v>
      </c>
      <c r="B194" s="456"/>
      <c r="C194" s="457"/>
      <c r="D194" s="335">
        <f>SUM(B190:C193)</f>
        <v>0</v>
      </c>
    </row>
    <row r="195" spans="1:6" x14ac:dyDescent="0.3">
      <c r="A195" s="453" t="s">
        <v>251</v>
      </c>
      <c r="B195" s="456"/>
      <c r="C195" s="457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2019-10-24T16:25:52Z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792397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