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Akouda/2018/11/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97" i="35" l="1"/>
  <c r="D444" i="43"/>
  <c r="F532" i="43"/>
  <c r="F543" i="43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 s="1"/>
  <c r="B512" i="31" s="1"/>
  <c r="D513" i="31" s="1"/>
  <c r="D514" i="31" s="1"/>
  <c r="B154" i="29" s="1"/>
  <c r="A506" i="31"/>
  <c r="F498" i="31"/>
  <c r="E498" i="31"/>
  <c r="D498" i="31" s="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B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B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D117" i="31"/>
  <c r="D118" i="31" s="1"/>
  <c r="C115" i="3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D42" i="31" s="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 s="1"/>
  <c r="B543" i="33" s="1"/>
  <c r="C542" i="33"/>
  <c r="A537" i="33"/>
  <c r="F532" i="33"/>
  <c r="E532" i="33"/>
  <c r="C530" i="33"/>
  <c r="C528" i="33"/>
  <c r="A517" i="33"/>
  <c r="F512" i="33"/>
  <c r="E512" i="33"/>
  <c r="A506" i="33"/>
  <c r="F498" i="33"/>
  <c r="E498" i="33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C415" i="33"/>
  <c r="C411" i="33"/>
  <c r="D417" i="33" s="1"/>
  <c r="D418" i="33" s="1"/>
  <c r="C405" i="33"/>
  <c r="D406" i="33" s="1"/>
  <c r="D407" i="33" s="1"/>
  <c r="C402" i="33"/>
  <c r="A394" i="33"/>
  <c r="F386" i="33"/>
  <c r="E386" i="33"/>
  <c r="D386" i="33" s="1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 s="1"/>
  <c r="B200" i="33" s="1"/>
  <c r="C194" i="33"/>
  <c r="C190" i="33"/>
  <c r="C186" i="33"/>
  <c r="C184" i="33"/>
  <c r="C182" i="33"/>
  <c r="C181" i="33"/>
  <c r="D172" i="33"/>
  <c r="D173" i="33" s="1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D426" i="43" s="1"/>
  <c r="D427" i="43" s="1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/>
  <c r="B200" i="43" s="1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D373" i="36" s="1"/>
  <c r="D374" i="36" s="1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D222" i="36" s="1"/>
  <c r="D223" i="36" s="1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498" i="33" l="1"/>
  <c r="B498" i="33" s="1"/>
  <c r="D499" i="33" s="1"/>
  <c r="D532" i="33"/>
  <c r="B532" i="33" s="1"/>
  <c r="D99" i="33"/>
  <c r="B99" i="33" s="1"/>
  <c r="D63" i="37"/>
  <c r="D64" i="37" s="1"/>
  <c r="D84" i="25"/>
  <c r="D85" i="25" s="1"/>
  <c r="D197" i="25"/>
  <c r="D139" i="31"/>
  <c r="D140" i="31" s="1"/>
  <c r="D153" i="31"/>
  <c r="B153" i="31" s="1"/>
  <c r="D222" i="31"/>
  <c r="D223" i="31" s="1"/>
  <c r="D426" i="31"/>
  <c r="D427" i="31" s="1"/>
  <c r="D161" i="32"/>
  <c r="D162" i="32" s="1"/>
  <c r="D544" i="33"/>
  <c r="D201" i="31"/>
  <c r="D202" i="31" s="1"/>
  <c r="D426" i="36"/>
  <c r="D427" i="36" s="1"/>
  <c r="D477" i="36"/>
  <c r="D480" i="36" s="1"/>
  <c r="D481" i="36" s="1"/>
  <c r="B133" i="29" s="1"/>
  <c r="D543" i="43"/>
  <c r="B543" i="43" s="1"/>
  <c r="D544" i="43" s="1"/>
  <c r="D84" i="33"/>
  <c r="D201" i="33"/>
  <c r="D202" i="33" s="1"/>
  <c r="D63" i="32"/>
  <c r="D64" i="32" s="1"/>
  <c r="D133" i="32"/>
  <c r="D134" i="32" s="1"/>
  <c r="D84" i="36"/>
  <c r="D354" i="36"/>
  <c r="D355" i="36" s="1"/>
  <c r="D533" i="36"/>
  <c r="D534" i="36" s="1"/>
  <c r="B161" i="29" s="1"/>
  <c r="D133" i="37"/>
  <c r="D134" i="37" s="1"/>
  <c r="D244" i="43"/>
  <c r="D245" i="43" s="1"/>
  <c r="D285" i="43"/>
  <c r="D286" i="43" s="1"/>
  <c r="D84" i="35"/>
  <c r="D85" i="35" s="1"/>
  <c r="D102" i="35"/>
  <c r="D103" i="35" s="1"/>
  <c r="D262" i="33"/>
  <c r="D439" i="33"/>
  <c r="B439" i="33" s="1"/>
  <c r="D440" i="33" s="1"/>
  <c r="D512" i="33"/>
  <c r="B512" i="33" s="1"/>
  <c r="D513" i="33" s="1"/>
  <c r="D514" i="33" s="1"/>
  <c r="B153" i="29" s="1"/>
  <c r="D533" i="33"/>
  <c r="D534" i="33" s="1"/>
  <c r="B163" i="29" s="1"/>
  <c r="D63" i="25"/>
  <c r="D64" i="25" s="1"/>
  <c r="D154" i="31"/>
  <c r="D285" i="31"/>
  <c r="D286" i="31" s="1"/>
  <c r="D102" i="32"/>
  <c r="D103" i="32" s="1"/>
  <c r="D118" i="32"/>
  <c r="D119" i="32" s="1"/>
  <c r="D149" i="32"/>
  <c r="D150" i="32" s="1"/>
  <c r="D118" i="35"/>
  <c r="D119" i="35" s="1"/>
  <c r="D149" i="35"/>
  <c r="D150" i="35" s="1"/>
  <c r="D133" i="35"/>
  <c r="D134" i="35" s="1"/>
  <c r="D63" i="35"/>
  <c r="D64" i="35" s="1"/>
  <c r="D532" i="43"/>
  <c r="B532" i="43" s="1"/>
  <c r="D533" i="43" s="1"/>
  <c r="D534" i="43" s="1"/>
  <c r="B162" i="29" s="1"/>
  <c r="D386" i="43"/>
  <c r="B386" i="43" s="1"/>
  <c r="D153" i="43"/>
  <c r="B153" i="43" s="1"/>
  <c r="D154" i="43" s="1"/>
  <c r="D155" i="43" s="1"/>
  <c r="D99" i="43"/>
  <c r="B99" i="43" s="1"/>
  <c r="D100" i="43" s="1"/>
  <c r="D101" i="43" s="1"/>
  <c r="D502" i="43"/>
  <c r="D503" i="43" s="1"/>
  <c r="B143" i="29" s="1"/>
  <c r="D417" i="43"/>
  <c r="D418" i="43" s="1"/>
  <c r="D406" i="43"/>
  <c r="D407" i="43" s="1"/>
  <c r="D222" i="43"/>
  <c r="D223" i="43" s="1"/>
  <c r="D201" i="43"/>
  <c r="D202" i="43" s="1"/>
  <c r="D139" i="43"/>
  <c r="D140" i="43" s="1"/>
  <c r="D161" i="37"/>
  <c r="D162" i="37" s="1"/>
  <c r="D149" i="37"/>
  <c r="D150" i="37" s="1"/>
  <c r="D118" i="37"/>
  <c r="D119" i="37" s="1"/>
  <c r="D440" i="36"/>
  <c r="D441" i="36" s="1"/>
  <c r="D406" i="36"/>
  <c r="D407" i="36" s="1"/>
  <c r="D387" i="36"/>
  <c r="D390" i="36" s="1"/>
  <c r="D391" i="36" s="1"/>
  <c r="B115" i="29" s="1"/>
  <c r="D357" i="36"/>
  <c r="D358" i="36" s="1"/>
  <c r="B106" i="29" s="1"/>
  <c r="D314" i="36"/>
  <c r="D317" i="36" s="1"/>
  <c r="D318" i="36" s="1"/>
  <c r="B97" i="29" s="1"/>
  <c r="D201" i="36"/>
  <c r="D202" i="36" s="1"/>
  <c r="D154" i="36"/>
  <c r="D155" i="36" s="1"/>
  <c r="D100" i="36"/>
  <c r="D101" i="36" s="1"/>
  <c r="D42" i="36"/>
  <c r="D43" i="36" s="1"/>
  <c r="D45" i="31"/>
  <c r="D46" i="31" s="1"/>
  <c r="B55" i="29" s="1"/>
  <c r="D43" i="31"/>
  <c r="D85" i="36"/>
  <c r="D195" i="35"/>
  <c r="D478" i="36"/>
  <c r="D263" i="33"/>
  <c r="D155" i="31"/>
  <c r="D477" i="33"/>
  <c r="D204" i="31"/>
  <c r="D205" i="31" s="1"/>
  <c r="B82" i="29" s="1"/>
  <c r="D173" i="31"/>
  <c r="D262" i="31"/>
  <c r="B65" i="29"/>
  <c r="B41" i="33"/>
  <c r="D42" i="33" s="1"/>
  <c r="D100" i="33"/>
  <c r="D101" i="33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54" i="43"/>
  <c r="D545" i="36"/>
  <c r="B170" i="29" s="1"/>
  <c r="D195" i="37"/>
  <c r="D262" i="43"/>
  <c r="D387" i="43"/>
  <c r="D85" i="33"/>
  <c r="D139" i="36"/>
  <c r="D140" i="36" s="1"/>
  <c r="D502" i="36"/>
  <c r="D503" i="36" s="1"/>
  <c r="B142" i="29" s="1"/>
  <c r="B41" i="43"/>
  <c r="D42" i="43" s="1"/>
  <c r="D313" i="43"/>
  <c r="D314" i="43" s="1"/>
  <c r="D373" i="43"/>
  <c r="D374" i="43" s="1"/>
  <c r="D154" i="33"/>
  <c r="D244" i="33"/>
  <c r="D245" i="33" s="1"/>
  <c r="D285" i="33"/>
  <c r="D286" i="33" s="1"/>
  <c r="D353" i="33"/>
  <c r="B353" i="33" s="1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547" i="33" l="1"/>
  <c r="B45" i="29" s="1"/>
  <c r="D204" i="33"/>
  <c r="D205" i="33" s="1"/>
  <c r="B81" i="29" s="1"/>
  <c r="D102" i="33"/>
  <c r="D103" i="33" s="1"/>
  <c r="B63" i="29" s="1"/>
  <c r="D547" i="43"/>
  <c r="B44" i="29" s="1"/>
  <c r="D265" i="33"/>
  <c r="D266" i="33" s="1"/>
  <c r="B90" i="29" s="1"/>
  <c r="D157" i="31"/>
  <c r="D158" i="31" s="1"/>
  <c r="B73" i="29" s="1"/>
  <c r="D204" i="43"/>
  <c r="D205" i="43" s="1"/>
  <c r="B80" i="29" s="1"/>
  <c r="D157" i="43"/>
  <c r="D158" i="43" s="1"/>
  <c r="B71" i="29" s="1"/>
  <c r="D388" i="36"/>
  <c r="D443" i="36"/>
  <c r="D444" i="36" s="1"/>
  <c r="B124" i="29" s="1"/>
  <c r="D315" i="36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<sst xmlns="http://schemas.openxmlformats.org/spreadsheetml/2006/main" count="3892" uniqueCount="516">
  <si>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</si>
  <si>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</si>
  <si>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</si>
  <si>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</si>
  <si>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</si>
  <si>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</si>
  <si>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</si>
  <si>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</si>
  <si>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</si>
  <si>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</si>
  <si>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</si>
  <si>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</si>
  <si>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</si>
  <si>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</si>
  <si>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</si>
  <si>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</si>
  <si>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</si>
  <si>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</si>
  <si>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</si>
  <si>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</si>
  <si>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</si>
  <si>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</si>
  <si>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</si>
  <si>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</si>
  <si>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</si>
  <si>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</si>
  <si>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</si>
  <si>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</si>
  <si>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</si>
  <si>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</si>
  <si>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</si>
  <si>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</si>
  <si>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</si>
  <si>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</si>
  <si>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</si>
  <si>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</si>
  <si>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</si>
  <si>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</si>
  <si>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</si>
  <si>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</si>
  <si>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</si>
  <si>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</si>
  <si>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</si>
  <si>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</si>
  <si>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</si>
  <si>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</si>
  <si>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</si>
  <si>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</si>
  <si>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</si>
  <si>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</si>
  <si>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</si>
  <si>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</si>
  <si>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</si>
  <si>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</si>
  <si>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</si>
  <si>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</si>
  <si>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</si>
  <si>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</si>
  <si>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</si>
  <si>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</si>
  <si>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</si>
  <si>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</si>
  <si>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</si>
  <si>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</si>
  <si>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</si>
  <si>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</si>
  <si>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</si>
  <si>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</si>
  <si>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</si>
  <si>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</si>
  <si>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</si>
  <si>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</si>
  <si>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</si>
  <si>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</si>
  <si>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</si>
  <si>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</si>
  <si>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</si>
  <si>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</si>
  <si>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</si>
  <si>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</si>
  <si>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</si>
  <si>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</si>
  <si>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</si>
  <si>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</si>
  <si>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</si>
  <si>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</si>
  <si>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</si>
  <si>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</si>
  <si>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</si>
  <si>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</si>
  <si>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</si>
  <si>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</si>
  <si>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</si>
  <si>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</si>
  <si>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</si>
  <si>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</si>
  <si>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</si>
  <si>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</si>
  <si>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</si>
  <si>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</si>
  <si>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</si>
  <si>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</si>
  <si>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</si>
  <si>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</si>
  <si>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</si>
  <si>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</si>
  <si>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</si>
  <si>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</si>
  <si>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</si>
  <si>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</si>
  <si>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</si>
  <si>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</si>
  <si>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</si>
  <si>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</si>
  <si>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</si>
  <si>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</si>
  <si>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</si>
  <si>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</si>
  <si>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</si>
  <si>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</si>
  <si>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</si>
  <si>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</si>
  <si>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</si>
  <si>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</si>
  <si>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</si>
  <si>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</si>
  <si>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</si>
  <si>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</si>
  <si>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</si>
  <si>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</si>
  <si>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</si>
  <si>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</si>
  <si>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</si>
  <si>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</si>
  <si>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</si>
  <si>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</si>
  <si>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</si>
  <si>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</si>
  <si>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</si>
  <si>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</si>
  <si>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</si>
  <si>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</si>
  <si>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</si>
  <si>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</si>
  <si>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</si>
  <si>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</si>
  <si>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</si>
  <si>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</si>
  <si>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</si>
  <si>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</si>
  <si>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</si>
  <si>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</si>
  <si>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</si>
  <si>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</si>
  <si>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</si>
  <si>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</si>
  <si>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</si>
  <si>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</si>
  <si>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</si>
  <si>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</si>
  <si>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</si>
  <si>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</si>
  <si>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</si>
  <si>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</si>
  <si>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</si>
  <si>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</si>
  <si>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</si>
  <si>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</si>
  <si>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</si>
  <si>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</si>
  <si>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</si>
  <si>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</si>
  <si>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</si>
  <si>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</si>
  <si>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</si>
  <si>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</si>
  <si>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</si>
  <si>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</si>
  <si>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</si>
  <si>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</si>
  <si>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</si>
  <si>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</si>
  <si>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</si>
  <si>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</si>
  <si>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</si>
  <si>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</si>
  <si>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</si>
  <si>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</si>
  <si>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</si>
  <si>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</si>
  <si>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</si>
  <si>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</si>
  <si>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</si>
  <si>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</si>
  <si>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</si>
  <si>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</si>
  <si>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</si>
  <si>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</si>
  <si>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</si>
  <si>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</si>
  <si>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</si>
  <si>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</si>
  <si>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</si>
  <si>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</si>
  <si>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</si>
  <si>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</si>
  <si>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</si>
  <si>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</si>
  <si>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</si>
  <si>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</si>
  <si>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</si>
  <si>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</si>
  <si>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</si>
  <si>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</si>
  <si>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</si>
  <si>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</si>
  <si>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</si>
  <si>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</si>
  <si>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</si>
  <si>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</si>
  <si>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</si>
  <si>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</si>
  <si>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</si>
  <si>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</si>
  <si>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</si>
  <si>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</si>
  <si>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</si>
  <si>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</si>
  <si>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</si>
  <si>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</si>
  <si>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</si>
  <si>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</si>
  <si>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</si>
  <si>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</si>
  <si>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</si>
  <si>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</si>
  <si>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</si>
  <si>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</si>
  <si>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</si>
  <si>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</si>
  <si>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</si>
  <si>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</si>
  <si>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</si>
  <si>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</si>
  <si>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</si>
  <si>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</si>
  <si>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</si>
  <si>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</si>
  <si>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</si>
  <si>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</si>
  <si>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</si>
  <si>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</si>
  <si>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</si>
  <si>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</si>
  <si>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</si>
  <si>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</si>
  <si>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</si>
  <si>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</si>
  <si>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</si>
  <si>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</si>
  <si>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</si>
  <si>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</si>
  <si>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</si>
  <si>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</si>
  <si>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</si>
  <si>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</si>
  <si>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</si>
  <si>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</si>
  <si>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</si>
  <si>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</si>
  <si>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</si>
  <si>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</si>
  <si>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</si>
  <si>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</si>
  <si>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</si>
  <si>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</si>
  <si>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</si>
  <si>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</si>
  <si>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</si>
  <si>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</si>
  <si>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</si>
  <si>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</si>
  <si>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</si>
  <si>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</si>
  <si>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</si>
  <si>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</si>
  <si>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</si>
  <si>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</si>
  <si>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</si>
  <si>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</si>
  <si>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</si>
  <si>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</si>
  <si>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</si>
  <si>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</si>
  <si>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</si>
  <si>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</si>
  <si>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</si>
  <si>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</si>
  <si>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</si>
  <si>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</si>
  <si>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</si>
  <si>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</si>
  <si>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</si>
  <si>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</si>
  <si>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</si>
  <si>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</si>
  <si>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</si>
  <si>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</si>
  <si>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</si>
  <si>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</si>
  <si>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</si>
  <si>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</si>
  <si>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</si>
  <si>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</si>
  <si>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</si>
  <si>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</si>
  <si>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</si>
  <si>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</si>
  <si>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</si>
  <si>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</si>
  <si>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</si>
  <si>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</si>
  <si>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</si>
  <si>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</si>
  <si>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</si>
  <si>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</si>
  <si>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</si>
  <si>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</si>
  <si>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</si>
  <si>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</si>
  <si>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</si>
  <si>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</si>
  <si>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</si>
  <si>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</si>
  <si>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</si>
  <si>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</si>
  <si>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</si>
  <si>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</si>
  <si>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</si>
  <si>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</si>
  <si>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</si>
  <si>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</si>
  <si>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</si>
  <si>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</si>
  <si>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</si>
  <si>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</si>
  <si>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</si>
  <si>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</si>
  <si>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</si>
  <si>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</si>
  <si>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</si>
  <si>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</si>
  <si>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</si>
  <si>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</si>
  <si>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</si>
  <si>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</si>
  <si>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</si>
  <si>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</si>
  <si>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</si>
  <si>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</si>
  <si>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</si>
  <si>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</si>
  <si>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</si>
  <si>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</si>
  <si>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</si>
  <si>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</si>
  <si>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</si>
  <si>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</si>
  <si>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</si>
  <si>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</si>
  <si>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</si>
  <si>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</si>
  <si>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</si>
  <si>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</si>
  <si>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</si>
  <si>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</si>
  <si>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</si>
  <si>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</si>
  <si>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</si>
  <si>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</si>
  <si>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</si>
  <si>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</si>
  <si>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</si>
  <si>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</si>
  <si>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</si>
  <si>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</si>
  <si>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</si>
  <si>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</si>
  <si>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</si>
  <si>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</si>
  <si>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</si>
  <si>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</si>
  <si>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</si>
  <si>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</si>
  <si>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</si>
  <si>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</si>
  <si>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</si>
  <si>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</si>
  <si>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</si>
  <si>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</si>
  <si>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</si>
  <si>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</si>
  <si>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</si>
  <si>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</si>
  <si>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</si>
  <si>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</si>
  <si>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</si>
  <si>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</si>
  <si>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Mme Meriam CHOUCHENE</t>
  </si>
  <si>
    <t>Directeur magasin &amp; Chefs rayons</t>
  </si>
  <si>
    <t>Le laboratoire est hors service. 
La cuisson des pains est réalisée au rayon traiteur.</t>
  </si>
  <si>
    <t>Meuble boulangerie propre.</t>
  </si>
  <si>
    <t>Interdire cette opération.</t>
  </si>
  <si>
    <t>Non maitrise du protocole de lavage des mains.</t>
  </si>
  <si>
    <t xml:space="preserve">Présence de piqûres de moisissures entre la vitre et le revêtement du meuble des charcuteries. 
</t>
  </si>
  <si>
    <t>Même opératrice du traiteur</t>
  </si>
  <si>
    <t>Absence du certificat de salubrité des daurades mises en vente au magasin.</t>
  </si>
  <si>
    <t>Il est recommandé de prévoir les documents sanitaires pour les poissons mis en vente.</t>
  </si>
  <si>
    <t>Le stockage des poissons est prévu au froid positif (0 à 2°C) sous glace fondante.</t>
  </si>
  <si>
    <t>Absence de zone casse destinée pour cet effet.</t>
  </si>
  <si>
    <t xml:space="preserve">Absence de bac à glace.
</t>
  </si>
  <si>
    <t>Il s'agit de la chambre froide négative du rayon traiteur.</t>
  </si>
  <si>
    <t>La congélation des poissons est interdite au magasin.</t>
  </si>
  <si>
    <t>Le glaçon est acheté à partir d'un fournisseur externe.</t>
  </si>
  <si>
    <t>Absence de thermosonde destiné au rayon poissonnerie</t>
  </si>
  <si>
    <t>Absence de laboratoire</t>
  </si>
  <si>
    <t>Le meuble d'exposition à température ambiante est partiellement protégé.</t>
  </si>
  <si>
    <t>Absence de meuble froid au rayon</t>
  </si>
  <si>
    <t>Stockage dans la chambre froide négative.</t>
  </si>
  <si>
    <t>Absence de local de travail.</t>
  </si>
  <si>
    <t>Absence de machine à glace</t>
  </si>
  <si>
    <t>Présence de mouches sur l'étal des poissons exposés.</t>
  </si>
  <si>
    <t>Taux d'hygrométrie 50%</t>
  </si>
  <si>
    <t>Présence de rouille et de poussière sur les étagères des boissons au jus.</t>
  </si>
  <si>
    <t>Les DF &amp; DLUO sont illisibles sur quelques canettes de boisson non alcoolisée à base de malt</t>
  </si>
  <si>
    <t>Absence de DEIV au nouveau stand poissonnerie.</t>
  </si>
  <si>
    <t>Absence de suivi de la température de stockage et d'exposition des poissons. Absence de fiche relative à cette opération au magasin. Avertir les services concernés sur ces écarts.</t>
  </si>
  <si>
    <t>Absence de la traçabilité du fromage Gouda jaune 'Kaiser'  découpé le 15/04/2018</t>
  </si>
  <si>
    <t>Les œufs sont stockés dans l'armoire froide de la salle de pause. Cette enceinte frigorifique est destinée au stockage des repas du personnel .</t>
  </si>
  <si>
    <t>Prévoir une armoire froide ou une zone froide adaptée pour le stockage des œufs.</t>
  </si>
  <si>
    <t>La décontamination des œufs est réalisée dans la salle de pause.</t>
  </si>
  <si>
    <t>Cette action corrective ne permet pas d'éliminer la cause de la non-conformité. 
Sensibiliser le personnel sur le protocole de lavage des mains serait plus efficace.</t>
  </si>
  <si>
    <t xml:space="preserve">. </t>
  </si>
  <si>
    <t>L'aération est faible aux vestiaires femmes.</t>
  </si>
  <si>
    <t>Présence de souillures sur le mur derrière les sacs à sucre.</t>
  </si>
  <si>
    <t>Absence de papier essuie-mains aux sanitaires.</t>
  </si>
  <si>
    <t>Prévoir un dispositif de séchage ou un dispositif de papier essuie-mains.</t>
  </si>
  <si>
    <t>Assurer la décontamination des œufs dans les 3 bacs du stand mais avant le début de service.</t>
  </si>
  <si>
    <t>Entreposage des journaux  (destinés au nettoyage des vitres des meubles d'exposition) à coté des emballages. Attention au risque de transmission des particules chimiques aux emballages.</t>
  </si>
  <si>
    <t>Absence de protection sur les cheveux de l'opératrice (coiffe ou voile).
Port de bijoux (bague). 
Absence de tablier jetable.</t>
  </si>
  <si>
    <t>Même opératrice pour traiteur. Attention au risque de contamination croisée.</t>
  </si>
  <si>
    <t>L'opératrice chargée du rayon poisson n'est pas formée sur le HACCP poissonnerie.</t>
  </si>
  <si>
    <t>Protéger correctement les emballages contre les contaminations chimiques.
Prévoir des outils adaptés pour le nettoyage des meubles.</t>
  </si>
  <si>
    <t>Absence d'enregistrement du poids relatif au pain Türk.</t>
  </si>
  <si>
    <t>Remballage d'une pièce de pain Türk. Absence de casse pour cette pièce le jour de l'audit.</t>
  </si>
  <si>
    <t>Présence des bulletins d'analyse et plans d'action</t>
  </si>
  <si>
    <t>Enregistrements des autocontrôles de nettoyage et de désinfection</t>
  </si>
  <si>
    <t>La cuisson des poulets est occasionnelle au magasin.</t>
  </si>
  <si>
    <t xml:space="preserve">Utilisation correcte des cadenciers de cuisson et de fabrication </t>
  </si>
  <si>
    <t>Présence de piqûres de moisissures entre la vitre et le revêtement du meuble des charcuteries.  Alerter le service technique pour assurer un nettoyage approfondi pour cet équipement.</t>
  </si>
  <si>
    <t xml:space="preserve">Respect des durées de vie des produits trad. exposés dans le stand </t>
  </si>
  <si>
    <t>Stockage des poissons dans un caisson maintenu dans la chambre froide négative du rayon traiteur.</t>
  </si>
  <si>
    <t>Les produits sont stockés au froid négatif puis exposés au froid positif puis remis au froid négatif. Les décongélations et recongélations successives des poissons engendrent leur dégradation microbiologique.</t>
  </si>
  <si>
    <t>L'opératrice chargée au rayon poissonnerie  ne maitrise pas les bonnes pratiques d'hygiène en cas de polyvalence; cas de manipulation au rayon traiteur et poissonnerie. Il est recommandé de prévoir suffisamment des gants et des tabliers jetables pour utilisation  lors de changement de secteur.</t>
  </si>
  <si>
    <t>Les derniers résultats d'analyse indiquent la présence de microorganismes revivifiables aux mains de l'opératrice. L'action corrective établie était de réaliser une deuxième analyse.</t>
  </si>
  <si>
    <t>Taux de réalisation du plan d'action précédent</t>
  </si>
  <si>
    <t>Manque d'étanchéité de la porte de réception.</t>
  </si>
  <si>
    <t>Absence de dispositif de séchage ou de dispositif de papier essuie-mains.</t>
  </si>
  <si>
    <t>Akouda</t>
  </si>
  <si>
    <t>Dr Raja Bouhalfaya</t>
  </si>
  <si>
    <t>Directeur du magasin et gestionnaire du stock</t>
  </si>
  <si>
    <t>Afficher la procédure de nettoyage et effectuer l'enregistrement des autocontrôles.</t>
  </si>
  <si>
    <t>Absence du plan d'action suite au dernier rapport.</t>
  </si>
  <si>
    <t>Le meuble LS n'est pas inclus dans les autocontrôles de nettoyage.</t>
  </si>
  <si>
    <t>Stockage uniquement dans la CF négative.</t>
  </si>
  <si>
    <t>La cuisson des poulets rôtis est occasionnelle.</t>
  </si>
  <si>
    <t>Absence du produit Agrinet ASD pour le nettoyage/désinfection des surfaces au niveau du magasin.</t>
  </si>
  <si>
    <t>Même manipulatrice que le rayon traiteur.</t>
  </si>
  <si>
    <t>Le plan d'action suite au dernier rapport n'était pas disponible.</t>
  </si>
  <si>
    <t>Présence de souillures au niveau de grille de soufflage du meuble.</t>
  </si>
  <si>
    <t>Une même manipulatrice pour les deux rayons traiteur/charcuterie-fromages. Une attention particulière aux risques de contaminations croisées.</t>
  </si>
  <si>
    <t>Présence de poussières sur les couvercles de certaines boites de conserves. Renforcer le nettoyage à ce niveau.</t>
  </si>
  <si>
    <t>Présence de piqûres de moisissures au niveau de l'évaporateur et des parois du meuble froid des aliments pour animaux.</t>
  </si>
  <si>
    <t>Le plan d'action n'était pas disponible .</t>
  </si>
  <si>
    <t>Absence de papier essuie-mains au niveau des sanitaires hommes/femmes.</t>
  </si>
  <si>
    <t>Dernier passage de la société prestataire effectué le 13/10/2018.</t>
  </si>
  <si>
    <t>Certains produits pharmaceutiques n'étaient pas disponibles.</t>
  </si>
  <si>
    <t>Absence de local poubelle au niveau du magasin.</t>
  </si>
  <si>
    <t>La procédure de destruction des déchets n'était pas disponible.</t>
  </si>
  <si>
    <t>La porte de la réception manquait d'étanchéité par-dessous .</t>
  </si>
  <si>
    <t>Taux d'hygrométrie mesurée: 62%</t>
  </si>
  <si>
    <t>Absence de sources d'aération de la réserve.</t>
  </si>
  <si>
    <t>Le cache du moteur du meuble des surgelés était démonté.</t>
  </si>
  <si>
    <r>
      <rPr>
        <b/>
        <sz val="11"/>
        <color theme="1"/>
        <rFont val="Comic Sans MS"/>
        <family val="4"/>
      </rPr>
      <t>Meuble froid positif:</t>
    </r>
    <r>
      <rPr>
        <sz val="11"/>
        <color theme="1"/>
        <rFont val="Comic Sans MS"/>
        <family val="4"/>
      </rPr>
      <t xml:space="preserve">
Températures affichées: 3,8°C,2,5°C
Températures mesurées: 1,6°C,2,2°C.
</t>
    </r>
    <r>
      <rPr>
        <b/>
        <sz val="11"/>
        <color theme="1"/>
        <rFont val="Comic Sans MS"/>
        <family val="4"/>
      </rPr>
      <t>Meuble des surgelés:</t>
    </r>
    <r>
      <rPr>
        <sz val="11"/>
        <color theme="1"/>
        <rFont val="Comic Sans MS"/>
        <family val="4"/>
      </rPr>
      <t xml:space="preserve">
Température affichée: -17°C
Température mesurée: -18°C</t>
    </r>
  </si>
  <si>
    <t>Absence de meuble froid d'exposition.</t>
  </si>
  <si>
    <t>Température affichée: 4,2°C</t>
  </si>
  <si>
    <t>Température affichée: 6,2°C
Température mesurée à cœur du ricotta : 16,9°C</t>
  </si>
  <si>
    <t>Fournir un moyen pour le séchage des mains.</t>
  </si>
  <si>
    <t>Prévoir un local poubelle protégé.</t>
  </si>
  <si>
    <t>Quelques écarts n'étaient pas encore traités.</t>
  </si>
  <si>
    <t>Même thermomètre que la réception.</t>
  </si>
  <si>
    <t>1/Vu l'élévation de la température au niveau du magasin, quelques pots de chamia à tartiner et des barres de chocolat commencent à fondre.
2/Quelques ingrédients du produit Hrouss de Epices et saveurs, étaient barrés manuellement.</t>
  </si>
  <si>
    <t>L'ancien rapport et le plan d'action correspondant n'étaient pas disponibles.</t>
  </si>
  <si>
    <t>Prévoir le rapport de l'audit précédent et dresser le plan d'action.</t>
  </si>
  <si>
    <t>Absence de procédure de nettoyage pour la réception et absence d'enregistrement des auto-contrôles des opérations de nettoyage/désinfection.</t>
  </si>
  <si>
    <t>Prévoir des bacs en plastiques couverts pour l'entreposage des emballages. Ces derniers étaient rangés directement sur les étagères.</t>
  </si>
  <si>
    <t>Même thermomètre que le rayon charcuterie/fromage.</t>
  </si>
  <si>
    <t>Elévation des températures à cœur des produits exposés au meuble 1 (Fromage et ricotta) .
Cette élévation était constatée sur l'enregistrement des autocontrôles des températures, et le jour de l'audit, la température à cœur pour la ricotta était de 16,9°C.</t>
  </si>
  <si>
    <t>Les meubles d'exposition étaient fortement usés . 
Le miroir du meuble d'exposition était fissuré.</t>
  </si>
  <si>
    <t>Elévation des températures à cœur des produits sur les fiches d'autocontrôles de températures.</t>
  </si>
  <si>
    <t>Manque d'aération au niveau des vestiaires des femmes.</t>
  </si>
  <si>
    <t>Les sanitaires hommes/femmes étaient dépourvus de papiers essuie-mains ou de dispositifs de séchages des mains.</t>
  </si>
  <si>
    <t>Absence de laboratoire.
La cuisson est réalisée dans le four du rayon traiteur.</t>
  </si>
  <si>
    <t>Contrôle des poids des pains:conforme.
Baguette: 202g/208g
Pain complet: 200g/206g</t>
  </si>
  <si>
    <t>Piqûres de moisissures au niveau de l'évaporateur du meuble des aliments pour animaux.</t>
  </si>
  <si>
    <t>Absence de laboratoire pour le rayon.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</si>
</sst>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6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165" fontId="8" fillId="0" borderId="1" xfId="0" applyNumberFormat="1" applyFont="1" applyBorder="1" applyAlignment="1" applyProtection="1">
      <alignment horizontal="righ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14" fillId="0" borderId="11" xfId="0" applyNumberFormat="1" applyFont="1" applyBorder="1" applyAlignment="1" applyProtection="1">
      <alignment vertical="center" wrapText="1"/>
      <protection locked="0"/>
    </xf>
    <xf numFmtId="0" fontId="14" fillId="2" borderId="1" xfId="0" applyFont="1" applyFill="1" applyBorder="1" applyAlignment="1" applyProtection="1">
      <alignment vertical="top" wrapText="1"/>
      <protection locked="0"/>
    </xf>
    <xf numFmtId="0" fontId="8" fillId="2" borderId="7" xfId="0" applyFont="1" applyFill="1" applyBorder="1" applyAlignment="1" applyProtection="1">
      <alignment horizontal="left" vertical="top" wrapText="1"/>
      <protection locked="0"/>
    </xf>
    <xf numFmtId="0" fontId="14" fillId="2" borderId="1" xfId="0" applyFont="1" applyFill="1" applyBorder="1" applyAlignment="1" applyProtection="1">
      <alignment wrapText="1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45" fillId="2" borderId="0" xfId="0" applyFont="1" applyFill="1"/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0.8571428571428571</c:v>
                </c:pt>
                <c:pt idx="2">
                  <c:v>3.8461538461538464E-2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0149856"/>
        <c:axId val="-320124288"/>
      </c:barChart>
      <c:catAx>
        <c:axId val="-32014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24288"/>
        <c:crosses val="autoZero"/>
        <c:auto val="1"/>
        <c:lblAlgn val="ctr"/>
        <c:lblOffset val="100"/>
        <c:noMultiLvlLbl val="0"/>
      </c:catAx>
      <c:valAx>
        <c:axId val="-32012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014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56576"/>
        <c:axId val="-310850592"/>
      </c:barChart>
      <c:catAx>
        <c:axId val="-31085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50592"/>
        <c:crosses val="autoZero"/>
        <c:auto val="1"/>
        <c:lblAlgn val="ctr"/>
        <c:lblOffset val="100"/>
        <c:noMultiLvlLbl val="0"/>
      </c:catAx>
      <c:valAx>
        <c:axId val="-31085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5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0.875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33728"/>
        <c:axId val="-310858208"/>
      </c:barChart>
      <c:catAx>
        <c:axId val="-31083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58208"/>
        <c:crosses val="autoZero"/>
        <c:auto val="1"/>
        <c:lblAlgn val="ctr"/>
        <c:lblOffset val="100"/>
        <c:noMultiLvlLbl val="0"/>
      </c:catAx>
      <c:valAx>
        <c:axId val="-310858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3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61472"/>
        <c:axId val="-310850048"/>
      </c:barChart>
      <c:catAx>
        <c:axId val="-31086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50048"/>
        <c:crosses val="autoZero"/>
        <c:auto val="1"/>
        <c:lblAlgn val="ctr"/>
        <c:lblOffset val="100"/>
        <c:noMultiLvlLbl val="0"/>
      </c:catAx>
      <c:valAx>
        <c:axId val="-310850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6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0.9375</c:v>
                </c:pt>
                <c:pt idx="1">
                  <c:v>0.875</c:v>
                </c:pt>
                <c:pt idx="2">
                  <c:v>9.0909090909090912E-2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44608"/>
        <c:axId val="-310844064"/>
      </c:barChart>
      <c:catAx>
        <c:axId val="-31084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44064"/>
        <c:crosses val="autoZero"/>
        <c:auto val="1"/>
        <c:lblAlgn val="ctr"/>
        <c:lblOffset val="100"/>
        <c:noMultiLvlLbl val="0"/>
      </c:catAx>
      <c:valAx>
        <c:axId val="-310844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44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51680"/>
        <c:axId val="-310864736"/>
      </c:barChart>
      <c:catAx>
        <c:axId val="-31085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64736"/>
        <c:crosses val="autoZero"/>
        <c:auto val="1"/>
        <c:lblAlgn val="ctr"/>
        <c:lblOffset val="100"/>
        <c:noMultiLvlLbl val="0"/>
      </c:catAx>
      <c:valAx>
        <c:axId val="-31086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5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0.84426229508196726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63104"/>
        <c:axId val="-310862560"/>
      </c:barChart>
      <c:catAx>
        <c:axId val="-31086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62560"/>
        <c:crosses val="autoZero"/>
        <c:auto val="1"/>
        <c:lblAlgn val="ctr"/>
        <c:lblOffset val="100"/>
        <c:noMultiLvlLbl val="0"/>
      </c:catAx>
      <c:valAx>
        <c:axId val="-31086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6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0.8202247191011236</c:v>
                </c:pt>
                <c:pt idx="1">
                  <c:v>0.88529411764705879</c:v>
                </c:pt>
                <c:pt idx="2">
                  <c:v>2.7777777777777776E-2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42432"/>
        <c:axId val="-310855488"/>
      </c:barChart>
      <c:catAx>
        <c:axId val="-31084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55488"/>
        <c:crosses val="autoZero"/>
        <c:auto val="1"/>
        <c:lblAlgn val="ctr"/>
        <c:lblOffset val="100"/>
        <c:noMultiLvlLbl val="0"/>
      </c:catAx>
      <c:valAx>
        <c:axId val="-310855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4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0.85058855002675227</c:v>
                </c:pt>
                <c:pt idx="1">
                  <c:v>0.86477820636451308</c:v>
                </c:pt>
                <c:pt idx="2">
                  <c:v>1.3888888888888888E-2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10836992"/>
        <c:axId val="-310838624"/>
        <c:extLst xmlns:c16r2="http://schemas.microsoft.com/office/drawing/2015/06/chart"/>
      </c:barChart>
      <c:catAx>
        <c:axId val="-3108369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38624"/>
        <c:crosses val="autoZero"/>
        <c:auto val="1"/>
        <c:lblAlgn val="ctr"/>
        <c:lblOffset val="100"/>
        <c:noMultiLvlLbl val="0"/>
      </c:catAx>
      <c:valAx>
        <c:axId val="-3108386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3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10846240"/>
        <c:axId val="-310860384"/>
        <c:extLst xmlns:c16r2="http://schemas.microsoft.com/office/drawing/2015/06/chart"/>
      </c:barChart>
      <c:catAx>
        <c:axId val="-31084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60384"/>
        <c:crosses val="autoZero"/>
        <c:auto val="1"/>
        <c:lblAlgn val="ctr"/>
        <c:lblOffset val="100"/>
        <c:noMultiLvlLbl val="0"/>
      </c:catAx>
      <c:valAx>
        <c:axId val="-31086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4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0.3</c:v>
                </c:pt>
                <c:pt idx="1">
                  <c:v>0.91304347826086951</c:v>
                </c:pt>
                <c:pt idx="2">
                  <c:v>3.5714285714285712E-2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0122656"/>
        <c:axId val="-320142784"/>
      </c:barChart>
      <c:catAx>
        <c:axId val="-32012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42784"/>
        <c:crosses val="autoZero"/>
        <c:auto val="1"/>
        <c:lblAlgn val="ctr"/>
        <c:lblOffset val="100"/>
        <c:noMultiLvlLbl val="0"/>
      </c:catAx>
      <c:valAx>
        <c:axId val="-320142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012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0.91935483870967738</c:v>
                </c:pt>
                <c:pt idx="1">
                  <c:v>0.93548387096774188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20148224"/>
        <c:axId val="-320144960"/>
      </c:barChart>
      <c:catAx>
        <c:axId val="-32014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20144960"/>
        <c:crosses val="autoZero"/>
        <c:auto val="1"/>
        <c:lblAlgn val="ctr"/>
        <c:lblOffset val="100"/>
        <c:noMultiLvlLbl val="0"/>
      </c:catAx>
      <c:valAx>
        <c:axId val="-32014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2014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0.75</c:v>
                </c:pt>
                <c:pt idx="2">
                  <c:v>2.0833333333333332E-2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54105136"/>
        <c:axId val="-554104048"/>
      </c:barChart>
      <c:catAx>
        <c:axId val="-55410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54104048"/>
        <c:crosses val="autoZero"/>
        <c:auto val="1"/>
        <c:lblAlgn val="ctr"/>
        <c:lblOffset val="100"/>
        <c:noMultiLvlLbl val="0"/>
      </c:catAx>
      <c:valAx>
        <c:axId val="-55410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5410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1745376"/>
        <c:axId val="-310853312"/>
      </c:barChart>
      <c:catAx>
        <c:axId val="-56174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53312"/>
        <c:crosses val="autoZero"/>
        <c:auto val="1"/>
        <c:lblAlgn val="ctr"/>
        <c:lblOffset val="100"/>
        <c:noMultiLvlLbl val="0"/>
      </c:catAx>
      <c:valAx>
        <c:axId val="-31085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174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0.23333333333333334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54400"/>
        <c:axId val="-310857664"/>
      </c:barChart>
      <c:catAx>
        <c:axId val="-31085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57664"/>
        <c:crosses val="autoZero"/>
        <c:auto val="1"/>
        <c:lblAlgn val="ctr"/>
        <c:lblOffset val="100"/>
        <c:noMultiLvlLbl val="0"/>
      </c:catAx>
      <c:valAx>
        <c:axId val="-31085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5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47872"/>
        <c:axId val="-310854944"/>
      </c:barChart>
      <c:catAx>
        <c:axId val="-31084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54944"/>
        <c:crosses val="autoZero"/>
        <c:auto val="1"/>
        <c:lblAlgn val="ctr"/>
        <c:lblOffset val="100"/>
        <c:noMultiLvlLbl val="0"/>
      </c:catAx>
      <c:valAx>
        <c:axId val="-310854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4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</c:v>
                </c:pt>
                <c:pt idx="1">
                  <c:v>0.88235294117647056</c:v>
                </c:pt>
                <c:pt idx="2">
                  <c:v>4.1666666666666664E-2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51136"/>
        <c:axId val="-310847328"/>
      </c:barChart>
      <c:catAx>
        <c:axId val="-31085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47328"/>
        <c:crosses val="autoZero"/>
        <c:auto val="1"/>
        <c:lblAlgn val="ctr"/>
        <c:lblOffset val="100"/>
        <c:noMultiLvlLbl val="0"/>
      </c:catAx>
      <c:valAx>
        <c:axId val="-31084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5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0.94827586206896552</c:v>
                </c:pt>
                <c:pt idx="2">
                  <c:v>0.05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0852768"/>
        <c:axId val="-310859840"/>
      </c:barChart>
      <c:catAx>
        <c:axId val="-31085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0859840"/>
        <c:crosses val="autoZero"/>
        <c:auto val="1"/>
        <c:lblAlgn val="ctr"/>
        <c:lblOffset val="100"/>
        <c:noMultiLvlLbl val="0"/>
      </c:catAx>
      <c:valAx>
        <c:axId val="-31085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085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H20" sqref="H20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20" t="s">
        <v>407</v>
      </c>
      <c r="B18" s="320"/>
      <c r="C18" s="320"/>
      <c r="D18" s="321" t="s">
        <v>468</v>
      </c>
      <c r="E18" s="321"/>
      <c r="F18" s="321"/>
      <c r="G18" s="321"/>
      <c r="H18" s="321"/>
      <c r="I18" s="321"/>
      <c r="J18" s="321"/>
      <c r="K18" s="321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2" t="s">
        <v>324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23" t="s">
        <v>326</v>
      </c>
      <c r="C23" s="323"/>
      <c r="D23" s="61"/>
      <c r="E23" s="61"/>
      <c r="F23" s="61"/>
      <c r="G23" s="61"/>
      <c r="H23" s="61"/>
      <c r="I23" s="61"/>
      <c r="J23" s="60" t="str">
        <f>D18</f>
        <v>Akouda</v>
      </c>
    </row>
    <row r="24" spans="1:11" ht="33" customHeight="1" x14ac:dyDescent="0.25">
      <c r="A24" s="242" t="s">
        <v>327</v>
      </c>
      <c r="B24" s="324">
        <f>AVERAGE('A1 Exploitation'!D549,'A1 Technique'!D199)</f>
        <v>0.85058855002675227</v>
      </c>
      <c r="C24" s="324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24">
        <f>AVERAGE('A2 Exploitation'!D549,'A2 Technique'!D199)</f>
        <v>0.86477820636451308</v>
      </c>
      <c r="C25" s="324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24">
        <f>AVERAGE('A3 Exploitation'!D549,'A3 Technique'!D199)</f>
        <v>1.3888888888888888E-2</v>
      </c>
      <c r="C26" s="324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24">
        <f>AVERAGE('A4 Exploitation'!D549,'A4 Technique'!D199)</f>
        <v>0</v>
      </c>
      <c r="C27" s="324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24"/>
      <c r="C28" s="324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24"/>
      <c r="C29" s="324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23" t="s">
        <v>333</v>
      </c>
      <c r="C33" s="323"/>
      <c r="D33" s="61"/>
      <c r="E33" s="61"/>
      <c r="F33" s="61"/>
      <c r="G33" s="61"/>
      <c r="H33" s="61"/>
      <c r="I33" s="61"/>
      <c r="J33" s="60" t="str">
        <f>D18</f>
        <v>Akouda</v>
      </c>
    </row>
    <row r="34" spans="1:10" ht="33" customHeight="1" x14ac:dyDescent="0.25">
      <c r="A34" s="242" t="s">
        <v>327</v>
      </c>
      <c r="B34" s="324">
        <f>'A1 Exploitation'!D549</f>
        <v>0.8202247191011236</v>
      </c>
      <c r="C34" s="324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24">
        <f>'A2 Exploitation'!D549</f>
        <v>0.88529411764705879</v>
      </c>
      <c r="C35" s="324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24">
        <f>'A3 Exploitation'!D549</f>
        <v>2.7777777777777776E-2</v>
      </c>
      <c r="C36" s="324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24">
        <f>'A4 Exploitation'!D549</f>
        <v>0</v>
      </c>
      <c r="C37" s="324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24"/>
      <c r="C38" s="324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24"/>
      <c r="C39" s="324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5" t="s">
        <v>334</v>
      </c>
      <c r="C42" s="325"/>
      <c r="D42" s="61"/>
      <c r="E42" s="61"/>
      <c r="F42" s="61"/>
      <c r="G42" s="61"/>
      <c r="H42" s="61"/>
      <c r="I42" s="61"/>
      <c r="J42" s="60" t="str">
        <f>D18</f>
        <v>Akouda</v>
      </c>
    </row>
    <row r="43" spans="1:10" ht="33" customHeight="1" x14ac:dyDescent="0.25">
      <c r="A43" s="242" t="s">
        <v>327</v>
      </c>
      <c r="B43" s="324">
        <f>AVERAGE('A1 Exploitation'!D547, 'A1 Technique'!D197)</f>
        <v>0.5</v>
      </c>
      <c r="C43" s="324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24">
        <f>AVERAGE('A2 Exploitation'!D547, 'A2 Technique'!D197)</f>
        <v>0.83333333333333337</v>
      </c>
      <c r="C44" s="324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24" t="e">
        <f>AVERAGE('A3 Exploitation'!D547, 'A3 Technique'!D197)</f>
        <v>#DIV/0!</v>
      </c>
      <c r="C45" s="324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24" t="e">
        <f>AVERAGE('A4 Exploitation'!D547, 'A4 Technique'!D197)</f>
        <v>#DIV/0!</v>
      </c>
      <c r="C46" s="324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24"/>
      <c r="C47" s="324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24"/>
      <c r="C48" s="324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23" t="s">
        <v>335</v>
      </c>
      <c r="C51" s="323"/>
      <c r="D51" s="61"/>
      <c r="E51" s="61"/>
      <c r="F51" s="61"/>
      <c r="G51" s="61"/>
      <c r="H51" s="61"/>
      <c r="I51" s="61"/>
      <c r="J51" s="60" t="str">
        <f>D18</f>
        <v>Akouda</v>
      </c>
    </row>
    <row r="52" spans="1:10" ht="33" customHeight="1" x14ac:dyDescent="0.25">
      <c r="A52" s="242" t="s">
        <v>327</v>
      </c>
      <c r="B52" s="326">
        <f>'A1 Exploitation'!D46</f>
        <v>1</v>
      </c>
      <c r="C52" s="326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6">
        <f>'A2 Exploitation'!D46</f>
        <v>0.8571428571428571</v>
      </c>
      <c r="C53" s="326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6">
        <f>'A3 Exploitation'!D46</f>
        <v>3.8461538461538464E-2</v>
      </c>
      <c r="C54" s="326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6">
        <f>'A4 Exploitation'!D46</f>
        <v>0</v>
      </c>
      <c r="C55" s="326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6"/>
      <c r="C56" s="326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6"/>
      <c r="C57" s="326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23" t="s">
        <v>336</v>
      </c>
      <c r="C60" s="323"/>
      <c r="D60" s="61"/>
      <c r="E60" s="61"/>
      <c r="F60" s="61"/>
      <c r="G60" s="61"/>
      <c r="H60" s="61"/>
      <c r="I60" s="61"/>
      <c r="J60" s="60" t="str">
        <f>D18</f>
        <v>Akouda</v>
      </c>
    </row>
    <row r="61" spans="1:10" ht="33" customHeight="1" x14ac:dyDescent="0.25">
      <c r="A61" s="242" t="s">
        <v>327</v>
      </c>
      <c r="B61" s="324">
        <f>'A1 Exploitation'!D103</f>
        <v>0.3</v>
      </c>
      <c r="C61" s="324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24">
        <f>'A2 Exploitation'!D103</f>
        <v>0.91304347826086951</v>
      </c>
      <c r="C62" s="324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24">
        <f>'A3 Exploitation'!D103</f>
        <v>3.5714285714285712E-2</v>
      </c>
      <c r="C63" s="324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24">
        <f>'A4 Exploitation'!D103</f>
        <v>0</v>
      </c>
      <c r="C64" s="324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24" t="e">
        <f>#REF!</f>
        <v>#REF!</v>
      </c>
      <c r="C65" s="324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24" t="e">
        <f>#REF!</f>
        <v>#REF!</v>
      </c>
      <c r="C66" s="324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23" t="s">
        <v>337</v>
      </c>
      <c r="C69" s="323"/>
      <c r="D69" s="61"/>
      <c r="E69" s="61"/>
      <c r="F69" s="61"/>
      <c r="G69" s="61"/>
      <c r="H69" s="61"/>
      <c r="I69" s="61"/>
      <c r="J69" s="60" t="str">
        <f>D18</f>
        <v>Akouda</v>
      </c>
    </row>
    <row r="70" spans="1:10" ht="33" customHeight="1" x14ac:dyDescent="0.25">
      <c r="A70" s="242" t="s">
        <v>327</v>
      </c>
      <c r="B70" s="324">
        <f>'A1 Exploitation'!D158</f>
        <v>0.91935483870967738</v>
      </c>
      <c r="C70" s="324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24">
        <f>'A2 Exploitation'!D158</f>
        <v>0.93548387096774188</v>
      </c>
      <c r="C71" s="324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24">
        <f>'A3 Exploitation'!D158</f>
        <v>0</v>
      </c>
      <c r="C72" s="324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24">
        <f>'A4 Exploitation'!D158</f>
        <v>0</v>
      </c>
      <c r="C73" s="324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24"/>
      <c r="C74" s="324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24"/>
      <c r="C75" s="324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23" t="s">
        <v>338</v>
      </c>
      <c r="C78" s="323"/>
      <c r="D78" s="61"/>
      <c r="E78" s="61"/>
      <c r="F78" s="61"/>
      <c r="G78" s="61"/>
      <c r="H78" s="61"/>
      <c r="I78" s="61"/>
      <c r="J78" s="60" t="str">
        <f>D18</f>
        <v>Akouda</v>
      </c>
    </row>
    <row r="79" spans="1:10" ht="33" customHeight="1" x14ac:dyDescent="0.25">
      <c r="A79" s="242" t="s">
        <v>327</v>
      </c>
      <c r="B79" s="324">
        <f>'A1 Exploitation'!D205</f>
        <v>0.98275862068965514</v>
      </c>
      <c r="C79" s="324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24">
        <f>'A2 Exploitation'!D205</f>
        <v>0.75</v>
      </c>
      <c r="C80" s="324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24">
        <f>'A3 Exploitation'!D205</f>
        <v>2.0833333333333332E-2</v>
      </c>
      <c r="C81" s="324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24">
        <f>'A4 Exploitation'!D205</f>
        <v>0</v>
      </c>
      <c r="C82" s="324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24"/>
      <c r="C83" s="324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24"/>
      <c r="C84" s="324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23" t="s">
        <v>339</v>
      </c>
      <c r="C87" s="323"/>
      <c r="D87" s="61"/>
      <c r="E87" s="61"/>
      <c r="F87" s="61"/>
      <c r="G87" s="61"/>
      <c r="H87" s="61"/>
      <c r="I87" s="61"/>
      <c r="J87" s="60" t="str">
        <f>D18</f>
        <v>Akouda</v>
      </c>
    </row>
    <row r="88" spans="1:10" ht="33" customHeight="1" x14ac:dyDescent="0.25">
      <c r="A88" s="242" t="s">
        <v>327</v>
      </c>
      <c r="B88" s="324">
        <f>'A1 Exploitation'!D266</f>
        <v>0</v>
      </c>
      <c r="C88" s="324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24" t="e">
        <f>'A2 Exploitation'!D266</f>
        <v>#DIV/0!</v>
      </c>
      <c r="C89" s="324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24">
        <f>'A3 Exploitation'!D266</f>
        <v>0</v>
      </c>
      <c r="C90" s="324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24">
        <f>'A4 Exploitation'!D266</f>
        <v>0</v>
      </c>
      <c r="C91" s="324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24"/>
      <c r="C92" s="324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24"/>
      <c r="C93" s="324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23" t="s">
        <v>340</v>
      </c>
      <c r="C96" s="323"/>
      <c r="D96" s="61"/>
      <c r="E96" s="61"/>
      <c r="F96" s="61"/>
      <c r="G96" s="61"/>
      <c r="H96" s="61"/>
      <c r="I96" s="61"/>
      <c r="J96" s="60" t="str">
        <f>D18</f>
        <v>Akouda</v>
      </c>
    </row>
    <row r="97" spans="1:10" ht="33" customHeight="1" x14ac:dyDescent="0.25">
      <c r="A97" s="242" t="s">
        <v>327</v>
      </c>
      <c r="B97" s="324">
        <f>'A1 Exploitation'!D318</f>
        <v>0.23333333333333334</v>
      </c>
      <c r="C97" s="324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24" t="e">
        <f>'A2 Exploitation'!D318</f>
        <v>#DIV/0!</v>
      </c>
      <c r="C98" s="324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24">
        <f>'A3 Exploitation'!D318</f>
        <v>0</v>
      </c>
      <c r="C99" s="324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24">
        <f>'A4 Exploitation'!D318</f>
        <v>0</v>
      </c>
      <c r="C100" s="324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24"/>
      <c r="C101" s="324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24"/>
      <c r="C102" s="324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23" t="s">
        <v>341</v>
      </c>
      <c r="C105" s="323"/>
      <c r="D105" s="61"/>
      <c r="E105" s="61"/>
      <c r="F105" s="61"/>
      <c r="G105" s="61"/>
      <c r="H105" s="61"/>
      <c r="I105" s="61"/>
      <c r="J105" s="60" t="str">
        <f>D18</f>
        <v>Akouda</v>
      </c>
    </row>
    <row r="106" spans="1:10" ht="33" customHeight="1" x14ac:dyDescent="0.25">
      <c r="A106" s="242" t="s">
        <v>327</v>
      </c>
      <c r="B106" s="324" t="e">
        <f>'A1 Exploitation'!D358</f>
        <v>#DIV/0!</v>
      </c>
      <c r="C106" s="324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24" t="e">
        <f>'A2 Exploitation'!D358</f>
        <v>#DIV/0!</v>
      </c>
      <c r="C107" s="324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24">
        <f>'A3 Exploitation'!D358</f>
        <v>0</v>
      </c>
      <c r="C108" s="324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24">
        <f>'A4 Exploitation'!D358</f>
        <v>0</v>
      </c>
      <c r="C109" s="324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24"/>
      <c r="C110" s="324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24"/>
      <c r="C111" s="324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23" t="s">
        <v>342</v>
      </c>
      <c r="C114" s="323"/>
      <c r="D114" s="61"/>
      <c r="E114" s="61"/>
      <c r="F114" s="61"/>
      <c r="G114" s="61"/>
      <c r="H114" s="61"/>
      <c r="I114" s="61"/>
      <c r="J114" s="60" t="str">
        <f>D18</f>
        <v>Akouda</v>
      </c>
    </row>
    <row r="115" spans="1:10" ht="33" customHeight="1" x14ac:dyDescent="0.25">
      <c r="A115" s="242" t="s">
        <v>327</v>
      </c>
      <c r="B115" s="324">
        <f>'A1 Exploitation'!D391</f>
        <v>0.9</v>
      </c>
      <c r="C115" s="324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24">
        <f>'A2 Exploitation'!D391</f>
        <v>0.88235294117647056</v>
      </c>
      <c r="C116" s="324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24">
        <f>'A3 Exploitation'!D391</f>
        <v>4.1666666666666664E-2</v>
      </c>
      <c r="C117" s="324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24">
        <f>'A4 Exploitation'!D391</f>
        <v>0</v>
      </c>
      <c r="C118" s="324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24"/>
      <c r="C119" s="324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24"/>
      <c r="C120" s="324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23" t="s">
        <v>343</v>
      </c>
      <c r="C123" s="323"/>
      <c r="D123" s="61"/>
      <c r="E123" s="61"/>
      <c r="F123" s="61"/>
      <c r="G123" s="61"/>
      <c r="H123" s="61"/>
      <c r="I123" s="61"/>
      <c r="J123" s="60" t="str">
        <f>D18</f>
        <v>Akouda</v>
      </c>
    </row>
    <row r="124" spans="1:10" ht="33" customHeight="1" x14ac:dyDescent="0.25">
      <c r="A124" s="242" t="s">
        <v>327</v>
      </c>
      <c r="B124" s="324">
        <f>'A1 Exploitation'!D444</f>
        <v>1</v>
      </c>
      <c r="C124" s="324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24">
        <f>'A2 Exploitation'!D444</f>
        <v>0.94827586206896552</v>
      </c>
      <c r="C125" s="324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24">
        <f>'A3 Exploitation'!D444</f>
        <v>0.05</v>
      </c>
      <c r="C126" s="324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24">
        <f>'A4 Exploitation'!D444</f>
        <v>0</v>
      </c>
      <c r="C127" s="324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24"/>
      <c r="C128" s="324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24"/>
      <c r="C129" s="324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23" t="s">
        <v>344</v>
      </c>
      <c r="C132" s="323"/>
      <c r="D132" s="61"/>
      <c r="E132" s="61"/>
      <c r="F132" s="61"/>
      <c r="G132" s="61"/>
      <c r="H132" s="61"/>
      <c r="I132" s="61"/>
      <c r="J132" s="60" t="str">
        <f>D18</f>
        <v>Akouda</v>
      </c>
    </row>
    <row r="133" spans="1:10" ht="33" customHeight="1" x14ac:dyDescent="0.25">
      <c r="A133" s="242" t="s">
        <v>327</v>
      </c>
      <c r="B133" s="324" t="e">
        <f>'A1 Exploitation'!D481</f>
        <v>#DIV/0!</v>
      </c>
      <c r="C133" s="324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24" t="e">
        <f>'A2 Exploitation'!D481</f>
        <v>#DIV/0!</v>
      </c>
      <c r="C134" s="324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24">
        <f>'A3 Exploitation'!D481</f>
        <v>0</v>
      </c>
      <c r="C135" s="324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24">
        <f>'A4 Exploitation'!D481</f>
        <v>0</v>
      </c>
      <c r="C136" s="324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24"/>
      <c r="C137" s="324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24"/>
      <c r="C138" s="324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23" t="s">
        <v>345</v>
      </c>
      <c r="C141" s="323"/>
      <c r="D141" s="61"/>
      <c r="E141" s="61"/>
      <c r="F141" s="61"/>
      <c r="G141" s="61"/>
      <c r="H141" s="61"/>
      <c r="I141" s="61"/>
      <c r="J141" s="60" t="str">
        <f>D18</f>
        <v>Akouda</v>
      </c>
    </row>
    <row r="142" spans="1:10" ht="33" customHeight="1" x14ac:dyDescent="0.25">
      <c r="A142" s="242" t="s">
        <v>327</v>
      </c>
      <c r="B142" s="324">
        <f>'A1 Exploitation'!D503</f>
        <v>0.9375</v>
      </c>
      <c r="C142" s="324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24">
        <f>'A2 Exploitation'!D503</f>
        <v>0.875</v>
      </c>
      <c r="C143" s="324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24">
        <f>'A3 Exploitation'!D503</f>
        <v>0.14285714285714285</v>
      </c>
      <c r="C144" s="324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24">
        <f>'A4 Exploitation'!D503</f>
        <v>0</v>
      </c>
      <c r="C145" s="324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24"/>
      <c r="C146" s="324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24"/>
      <c r="C147" s="324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23" t="s">
        <v>346</v>
      </c>
      <c r="C150" s="323"/>
      <c r="D150" s="61"/>
      <c r="E150" s="61"/>
      <c r="F150" s="61"/>
      <c r="G150" s="61"/>
      <c r="H150" s="61"/>
      <c r="I150" s="61"/>
      <c r="J150" s="60" t="str">
        <f>D18</f>
        <v>Akouda</v>
      </c>
    </row>
    <row r="151" spans="1:10" ht="33" customHeight="1" x14ac:dyDescent="0.25">
      <c r="A151" s="242" t="s">
        <v>327</v>
      </c>
      <c r="B151" s="324">
        <f>'A1 Exploitation'!D514</f>
        <v>1</v>
      </c>
      <c r="C151" s="324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24">
        <f>'A2 Exploitation'!D514</f>
        <v>1</v>
      </c>
      <c r="C152" s="324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24">
        <f>'A3 Exploitation'!D514</f>
        <v>0.25</v>
      </c>
      <c r="C153" s="324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24">
        <f>'A4 Exploitation'!D514</f>
        <v>0</v>
      </c>
      <c r="C154" s="324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24"/>
      <c r="C155" s="324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24"/>
      <c r="C156" s="324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7"/>
      <c r="C159" s="327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23" t="s">
        <v>347</v>
      </c>
      <c r="C160" s="323"/>
      <c r="D160" s="61"/>
      <c r="E160" s="61"/>
      <c r="F160" s="61"/>
      <c r="G160" s="61"/>
      <c r="H160" s="61"/>
      <c r="I160" s="61"/>
      <c r="J160" s="60" t="str">
        <f>D18</f>
        <v>Akouda</v>
      </c>
    </row>
    <row r="161" spans="1:10" ht="33" customHeight="1" x14ac:dyDescent="0.25">
      <c r="A161" s="242" t="s">
        <v>327</v>
      </c>
      <c r="B161" s="324">
        <f>'A1 Exploitation'!D534</f>
        <v>0.9375</v>
      </c>
      <c r="C161" s="324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24">
        <f>'A2 Exploitation'!D534</f>
        <v>0.875</v>
      </c>
      <c r="C162" s="324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24">
        <f>'A3 Exploitation'!D534</f>
        <v>9.0909090909090912E-2</v>
      </c>
      <c r="C163" s="324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24">
        <f>'A4 Exploitation'!D534</f>
        <v>0</v>
      </c>
      <c r="C164" s="324"/>
    </row>
    <row r="165" spans="1:10" ht="33" customHeight="1" x14ac:dyDescent="0.25">
      <c r="A165" s="241" t="s">
        <v>331</v>
      </c>
      <c r="B165" s="324"/>
      <c r="C165" s="324"/>
    </row>
    <row r="166" spans="1:10" ht="18" x14ac:dyDescent="0.25">
      <c r="A166" s="241" t="s">
        <v>332</v>
      </c>
      <c r="B166" s="324"/>
      <c r="C166" s="324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23" t="s">
        <v>348</v>
      </c>
      <c r="C169" s="323"/>
      <c r="J169" s="60" t="str">
        <f>D18</f>
        <v>Akouda</v>
      </c>
    </row>
    <row r="170" spans="1:10" ht="33" customHeight="1" x14ac:dyDescent="0.25">
      <c r="A170" s="242" t="s">
        <v>327</v>
      </c>
      <c r="B170" s="324">
        <f>'A1 Exploitation'!D545</f>
        <v>1</v>
      </c>
      <c r="C170" s="324"/>
    </row>
    <row r="171" spans="1:10" ht="33" customHeight="1" x14ac:dyDescent="0.25">
      <c r="A171" s="241" t="s">
        <v>328</v>
      </c>
      <c r="B171" s="324">
        <f>'A2 Exploitation'!D545</f>
        <v>1</v>
      </c>
      <c r="C171" s="324"/>
    </row>
    <row r="172" spans="1:10" ht="33" customHeight="1" x14ac:dyDescent="0.25">
      <c r="A172" s="242" t="s">
        <v>329</v>
      </c>
      <c r="B172" s="324">
        <f>'A3 Exploitation'!D545</f>
        <v>0</v>
      </c>
      <c r="C172" s="324"/>
    </row>
    <row r="173" spans="1:10" ht="33" customHeight="1" x14ac:dyDescent="0.25">
      <c r="A173" s="242" t="s">
        <v>330</v>
      </c>
      <c r="B173" s="324">
        <f>'A4 Exploitation'!D545</f>
        <v>0</v>
      </c>
      <c r="C173" s="324"/>
    </row>
    <row r="174" spans="1:10" ht="33" customHeight="1" x14ac:dyDescent="0.25">
      <c r="A174" s="241" t="s">
        <v>331</v>
      </c>
      <c r="B174" s="324"/>
      <c r="C174" s="324"/>
    </row>
    <row r="175" spans="1:10" ht="18" x14ac:dyDescent="0.25">
      <c r="A175" s="241" t="s">
        <v>332</v>
      </c>
      <c r="B175" s="324"/>
      <c r="C175" s="324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23" t="s">
        <v>349</v>
      </c>
      <c r="C178" s="323"/>
      <c r="J178" s="60" t="str">
        <f>D18</f>
        <v>Akouda</v>
      </c>
    </row>
    <row r="179" spans="1:10" ht="33" customHeight="1" x14ac:dyDescent="0.25">
      <c r="A179" s="242" t="s">
        <v>327</v>
      </c>
      <c r="B179" s="324">
        <f>'A1 Technique'!D199</f>
        <v>0.88095238095238093</v>
      </c>
      <c r="C179" s="324"/>
    </row>
    <row r="180" spans="1:10" ht="33" customHeight="1" x14ac:dyDescent="0.25">
      <c r="A180" s="241" t="s">
        <v>328</v>
      </c>
      <c r="B180" s="324">
        <f>'A2 Technique'!D199</f>
        <v>0.84426229508196726</v>
      </c>
      <c r="C180" s="324"/>
    </row>
    <row r="181" spans="1:10" ht="33" customHeight="1" x14ac:dyDescent="0.25">
      <c r="A181" s="242" t="s">
        <v>329</v>
      </c>
      <c r="B181" s="324">
        <f>'A3 Technique'!D199</f>
        <v>0</v>
      </c>
      <c r="C181" s="324"/>
    </row>
    <row r="182" spans="1:10" ht="33" customHeight="1" x14ac:dyDescent="0.25">
      <c r="A182" s="242" t="s">
        <v>330</v>
      </c>
      <c r="B182" s="324">
        <f>'A4 Technique'!D199</f>
        <v>0</v>
      </c>
      <c r="C182" s="324"/>
    </row>
    <row r="183" spans="1:10" ht="33" customHeight="1" x14ac:dyDescent="0.25">
      <c r="A183" s="241" t="s">
        <v>331</v>
      </c>
      <c r="B183" s="324"/>
      <c r="C183" s="324"/>
    </row>
    <row r="184" spans="1:10" ht="18" x14ac:dyDescent="0.25">
      <c r="A184" s="241" t="s">
        <v>332</v>
      </c>
      <c r="B184" s="324"/>
      <c r="C184" s="32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F540" sqref="F54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9"/>
      <c r="E1" s="329"/>
      <c r="F1" s="329"/>
      <c r="G1" s="32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04"/>
    </row>
    <row r="8" spans="1:7" ht="29.25" x14ac:dyDescent="0.45">
      <c r="A8" s="331" t="str">
        <f>'Page de garde'!D18</f>
        <v>Akouda</v>
      </c>
      <c r="B8" s="331"/>
      <c r="C8" s="331"/>
      <c r="D8" s="331"/>
      <c r="E8" s="331"/>
      <c r="F8" s="331"/>
      <c r="G8" s="104"/>
    </row>
    <row r="9" spans="1:7" ht="24" x14ac:dyDescent="0.45">
      <c r="A9" s="245" t="s">
        <v>42</v>
      </c>
      <c r="B9" s="332" t="s">
        <v>408</v>
      </c>
      <c r="C9" s="332"/>
      <c r="D9" s="332"/>
      <c r="E9" s="332"/>
      <c r="F9" s="332"/>
      <c r="G9" s="104"/>
    </row>
    <row r="10" spans="1:7" ht="24" x14ac:dyDescent="0.45">
      <c r="A10" s="246" t="s">
        <v>44</v>
      </c>
      <c r="B10" s="333" t="s">
        <v>409</v>
      </c>
      <c r="C10" s="333"/>
      <c r="D10" s="333"/>
      <c r="E10" s="333"/>
      <c r="F10" s="333"/>
      <c r="G10" s="104"/>
    </row>
    <row r="11" spans="1:7" ht="24" x14ac:dyDescent="0.45">
      <c r="A11" s="245" t="s">
        <v>43</v>
      </c>
      <c r="B11" s="328">
        <v>43206</v>
      </c>
      <c r="C11" s="328"/>
      <c r="D11" s="328"/>
      <c r="E11" s="328"/>
      <c r="F11" s="328"/>
      <c r="G11" s="104"/>
    </row>
    <row r="12" spans="1:7" ht="24" x14ac:dyDescent="0.45">
      <c r="A12" s="245" t="s">
        <v>239</v>
      </c>
      <c r="B12" s="334">
        <f>D549</f>
        <v>0.8202247191011236</v>
      </c>
      <c r="C12" s="334"/>
      <c r="D12" s="334"/>
      <c r="E12" s="334"/>
      <c r="F12" s="334"/>
      <c r="G12" s="104"/>
    </row>
    <row r="13" spans="1:7" ht="22.5" x14ac:dyDescent="0.45">
      <c r="D13" s="335"/>
      <c r="E13" s="335"/>
      <c r="F13" s="335"/>
      <c r="G13" s="335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43206</v>
      </c>
      <c r="B16" s="143"/>
      <c r="C16" s="143"/>
      <c r="D16" s="143"/>
      <c r="E16" s="143"/>
      <c r="F16" s="156"/>
    </row>
    <row r="17" spans="1:8" ht="16.5" customHeight="1" x14ac:dyDescent="0.3">
      <c r="A17" s="336" t="s">
        <v>30</v>
      </c>
      <c r="B17" s="337" t="s">
        <v>31</v>
      </c>
      <c r="C17" s="337"/>
      <c r="D17" s="337" t="s">
        <v>46</v>
      </c>
      <c r="E17" s="338" t="s">
        <v>310</v>
      </c>
      <c r="F17" s="338" t="s">
        <v>357</v>
      </c>
    </row>
    <row r="18" spans="1:8" ht="16.5" customHeight="1" x14ac:dyDescent="0.3">
      <c r="A18" s="336"/>
      <c r="B18" s="247" t="s">
        <v>34</v>
      </c>
      <c r="C18" s="247" t="s">
        <v>33</v>
      </c>
      <c r="D18" s="337"/>
      <c r="E18" s="338"/>
      <c r="F18" s="338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9" t="s">
        <v>378</v>
      </c>
      <c r="B38" s="340"/>
      <c r="C38" s="340"/>
      <c r="D38" s="340"/>
      <c r="E38" s="340"/>
      <c r="F38" s="341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 t="s">
        <v>355</v>
      </c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v>2</v>
      </c>
      <c r="C41" s="109"/>
      <c r="D41" s="312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43206</v>
      </c>
      <c r="B49" s="103"/>
      <c r="C49" s="111"/>
      <c r="D49" s="103"/>
    </row>
    <row r="50" spans="1:7" x14ac:dyDescent="0.3">
      <c r="A50" s="336" t="s">
        <v>30</v>
      </c>
      <c r="B50" s="337" t="s">
        <v>31</v>
      </c>
      <c r="C50" s="337"/>
      <c r="D50" s="337" t="s">
        <v>46</v>
      </c>
      <c r="E50" s="338" t="s">
        <v>310</v>
      </c>
      <c r="F50" s="338" t="s">
        <v>359</v>
      </c>
      <c r="G50" s="106"/>
    </row>
    <row r="51" spans="1:7" x14ac:dyDescent="0.3">
      <c r="A51" s="336"/>
      <c r="B51" s="247" t="s">
        <v>34</v>
      </c>
      <c r="C51" s="247" t="s">
        <v>33</v>
      </c>
      <c r="D51" s="337"/>
      <c r="E51" s="338"/>
      <c r="F51" s="338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66" x14ac:dyDescent="0.3">
      <c r="A54" s="15" t="s">
        <v>229</v>
      </c>
      <c r="B54" s="109">
        <v>0</v>
      </c>
      <c r="C54" s="109"/>
      <c r="D54" s="114" t="s">
        <v>438</v>
      </c>
      <c r="E54" s="74" t="s">
        <v>439</v>
      </c>
      <c r="F54" s="158" t="s">
        <v>355</v>
      </c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>
        <v>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12</v>
      </c>
    </row>
    <row r="62" spans="1:7" x14ac:dyDescent="0.3">
      <c r="A62" s="248" t="s">
        <v>35</v>
      </c>
      <c r="B62" s="249"/>
      <c r="C62" s="250"/>
      <c r="D62" s="251">
        <f>D61/(COUNT(B53:C60)*2)</f>
        <v>0.8571428571428571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ht="39" customHeight="1" x14ac:dyDescent="0.3">
      <c r="A65" s="197" t="s">
        <v>375</v>
      </c>
      <c r="B65" s="109" t="s">
        <v>32</v>
      </c>
      <c r="C65" s="234" t="str">
        <f>IF(B65=0, -5, "0")</f>
        <v>0</v>
      </c>
      <c r="D65" s="121" t="s">
        <v>410</v>
      </c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82.5" x14ac:dyDescent="0.3">
      <c r="A69" s="163" t="s">
        <v>379</v>
      </c>
      <c r="B69" s="109">
        <v>0</v>
      </c>
      <c r="C69" s="122">
        <f>IF(B69=0, -5, "0")</f>
        <v>-5</v>
      </c>
      <c r="D69" s="74" t="s">
        <v>440</v>
      </c>
      <c r="E69" s="74" t="s">
        <v>447</v>
      </c>
      <c r="F69" s="158" t="s">
        <v>355</v>
      </c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ht="117.75" customHeight="1" x14ac:dyDescent="0.3">
      <c r="A75" s="53" t="s">
        <v>251</v>
      </c>
      <c r="B75" s="109">
        <v>0</v>
      </c>
      <c r="C75" s="110"/>
      <c r="D75" s="123" t="s">
        <v>448</v>
      </c>
      <c r="E75" s="95" t="s">
        <v>452</v>
      </c>
      <c r="F75" s="158" t="s">
        <v>355</v>
      </c>
      <c r="G75" s="168"/>
    </row>
    <row r="76" spans="1:7" s="91" customFormat="1" ht="33" x14ac:dyDescent="0.3">
      <c r="A76" s="53" t="s">
        <v>156</v>
      </c>
      <c r="B76" s="109">
        <v>1</v>
      </c>
      <c r="C76" s="110"/>
      <c r="D76" s="114" t="s">
        <v>453</v>
      </c>
      <c r="E76" s="85"/>
      <c r="F76" s="158" t="s">
        <v>355</v>
      </c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-4</v>
      </c>
    </row>
    <row r="85" spans="1:7" x14ac:dyDescent="0.3">
      <c r="A85" s="248" t="s">
        <v>35</v>
      </c>
      <c r="B85" s="249"/>
      <c r="C85" s="250"/>
      <c r="D85" s="251">
        <f>D84/(COUNT(B65:C83)*2)</f>
        <v>-0.5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 t="s">
        <v>411</v>
      </c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ht="33" x14ac:dyDescent="0.3">
      <c r="A91" s="209" t="s">
        <v>374</v>
      </c>
      <c r="B91" s="109">
        <v>0</v>
      </c>
      <c r="C91" s="112">
        <f>IF(B91=0, -10, "0")</f>
        <v>-10</v>
      </c>
      <c r="D91" s="174" t="s">
        <v>454</v>
      </c>
      <c r="E91" s="85" t="s">
        <v>412</v>
      </c>
      <c r="F91" s="158" t="s">
        <v>355</v>
      </c>
      <c r="G91" s="106"/>
    </row>
    <row r="92" spans="1:7" x14ac:dyDescent="0.3">
      <c r="A92" s="53" t="s">
        <v>383</v>
      </c>
      <c r="B92" s="109">
        <v>2</v>
      </c>
      <c r="C92" s="172"/>
      <c r="D92" s="119"/>
      <c r="E92" s="85"/>
      <c r="F92" s="158"/>
    </row>
    <row r="93" spans="1:7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9" t="s">
        <v>378</v>
      </c>
      <c r="B94" s="340"/>
      <c r="C94" s="340"/>
      <c r="D94" s="340"/>
      <c r="E94" s="340"/>
      <c r="F94" s="341"/>
    </row>
    <row r="95" spans="1:7" x14ac:dyDescent="0.3">
      <c r="A95" s="183" t="s">
        <v>360</v>
      </c>
      <c r="B95" s="109">
        <v>2</v>
      </c>
      <c r="C95" s="184"/>
      <c r="D95" s="185"/>
      <c r="E95" s="85"/>
      <c r="F95" s="158"/>
    </row>
    <row r="96" spans="1:7" s="91" customFormat="1" x14ac:dyDescent="0.3">
      <c r="A96" s="41" t="s">
        <v>455</v>
      </c>
      <c r="B96" s="109">
        <v>2</v>
      </c>
      <c r="C96" s="167"/>
      <c r="D96" s="177"/>
      <c r="E96" s="85"/>
      <c r="F96" s="158"/>
      <c r="G96" s="106"/>
    </row>
    <row r="97" spans="1:7" s="91" customFormat="1" x14ac:dyDescent="0.3">
      <c r="A97" s="173" t="s">
        <v>456</v>
      </c>
      <c r="B97" s="109" t="s">
        <v>32</v>
      </c>
      <c r="C97" s="167"/>
      <c r="D97" s="177"/>
      <c r="E97" s="85"/>
      <c r="F97" s="158"/>
      <c r="G97" s="106"/>
    </row>
    <row r="98" spans="1:7" s="91" customForma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v>2</v>
      </c>
      <c r="C99" s="167"/>
      <c r="D99" s="312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4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0.22222222222222221</v>
      </c>
    </row>
    <row r="102" spans="1:7" ht="18" x14ac:dyDescent="0.35">
      <c r="A102" s="268" t="s">
        <v>61</v>
      </c>
      <c r="B102" s="269"/>
      <c r="C102" s="270"/>
      <c r="D102" s="271">
        <f>SUM(D84,D100,D61)</f>
        <v>12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0.3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43206</v>
      </c>
      <c r="B106" s="103"/>
      <c r="C106" s="111"/>
      <c r="D106" s="103"/>
    </row>
    <row r="107" spans="1:7" x14ac:dyDescent="0.3">
      <c r="A107" s="336" t="s">
        <v>30</v>
      </c>
      <c r="B107" s="337" t="s">
        <v>31</v>
      </c>
      <c r="C107" s="337"/>
      <c r="D107" s="337" t="s">
        <v>46</v>
      </c>
      <c r="E107" s="338" t="s">
        <v>310</v>
      </c>
      <c r="F107" s="338" t="s">
        <v>359</v>
      </c>
    </row>
    <row r="108" spans="1:7" x14ac:dyDescent="0.3">
      <c r="A108" s="336"/>
      <c r="B108" s="247" t="s">
        <v>34</v>
      </c>
      <c r="C108" s="247" t="s">
        <v>33</v>
      </c>
      <c r="D108" s="337"/>
      <c r="E108" s="338"/>
      <c r="F108" s="338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2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2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>
        <v>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12</v>
      </c>
    </row>
    <row r="118" spans="1:6" x14ac:dyDescent="0.3">
      <c r="A118" s="248" t="s">
        <v>35</v>
      </c>
      <c r="B118" s="249"/>
      <c r="C118" s="250"/>
      <c r="D118" s="251">
        <f>D117/(COUNT(B110:C116)*2)</f>
        <v>1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2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2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2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1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2</v>
      </c>
      <c r="C126" s="109"/>
      <c r="D126" s="127" t="s">
        <v>442</v>
      </c>
      <c r="E126" s="74"/>
      <c r="F126" s="158"/>
    </row>
    <row r="127" spans="1:6" ht="33" x14ac:dyDescent="0.3">
      <c r="A127" s="146" t="s">
        <v>68</v>
      </c>
      <c r="B127" s="109" t="s">
        <v>32</v>
      </c>
      <c r="C127" s="167"/>
      <c r="D127" s="95" t="s">
        <v>457</v>
      </c>
      <c r="E127" s="73"/>
      <c r="F127" s="158"/>
    </row>
    <row r="128" spans="1:6" x14ac:dyDescent="0.3">
      <c r="A128" s="4" t="s">
        <v>170</v>
      </c>
      <c r="B128" s="109">
        <v>2</v>
      </c>
      <c r="C128" s="110"/>
      <c r="D128" s="74"/>
      <c r="E128" s="73"/>
      <c r="F128" s="158"/>
    </row>
    <row r="129" spans="1:7" s="91" customFormat="1" x14ac:dyDescent="0.3">
      <c r="A129" s="190" t="s">
        <v>458</v>
      </c>
      <c r="B129" s="109">
        <v>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>
        <v>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>
        <v>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2</v>
      </c>
      <c r="C133" s="109"/>
      <c r="D133" s="187"/>
      <c r="E133" s="50"/>
      <c r="F133" s="158"/>
      <c r="G133" s="106"/>
    </row>
    <row r="134" spans="1:7" ht="63.75" customHeight="1" x14ac:dyDescent="0.3">
      <c r="A134" s="166" t="s">
        <v>155</v>
      </c>
      <c r="B134" s="109">
        <v>1</v>
      </c>
      <c r="C134" s="122" t="str">
        <f>IF(B134=0, -5, "0")</f>
        <v>0</v>
      </c>
      <c r="D134" s="95" t="s">
        <v>449</v>
      </c>
      <c r="E134" s="85"/>
      <c r="F134" s="158" t="s">
        <v>355</v>
      </c>
      <c r="G134" s="106"/>
    </row>
    <row r="135" spans="1:7" x14ac:dyDescent="0.3">
      <c r="A135" s="7" t="s">
        <v>75</v>
      </c>
      <c r="B135" s="109">
        <v>1</v>
      </c>
      <c r="C135" s="109"/>
      <c r="D135" s="74" t="s">
        <v>413</v>
      </c>
      <c r="E135" s="73"/>
      <c r="F135" s="158"/>
      <c r="G135" s="106"/>
    </row>
    <row r="136" spans="1:7" ht="40.5" customHeight="1" x14ac:dyDescent="0.3">
      <c r="A136" s="53" t="s">
        <v>178</v>
      </c>
      <c r="B136" s="109">
        <v>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>
        <v>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27</v>
      </c>
    </row>
    <row r="140" spans="1:7" x14ac:dyDescent="0.3">
      <c r="A140" s="248" t="s">
        <v>35</v>
      </c>
      <c r="B140" s="249"/>
      <c r="C140" s="250"/>
      <c r="D140" s="251">
        <f>D139/(COUNT(B121:C138)*2)</f>
        <v>0.9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>
        <v>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>
        <v>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>
        <v>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2" t="s">
        <v>378</v>
      </c>
      <c r="B148" s="343"/>
      <c r="C148" s="343"/>
      <c r="D148" s="344"/>
      <c r="E148" s="95"/>
      <c r="F148" s="158"/>
      <c r="G148" s="106"/>
    </row>
    <row r="149" spans="1:7" s="91" customFormat="1" x14ac:dyDescent="0.3">
      <c r="A149" s="43" t="s">
        <v>360</v>
      </c>
      <c r="B149" s="109">
        <v>2</v>
      </c>
      <c r="C149" s="179"/>
      <c r="D149" s="95"/>
      <c r="E149" s="95"/>
      <c r="F149" s="158"/>
      <c r="G149" s="106"/>
    </row>
    <row r="150" spans="1:7" s="91" customFormat="1" ht="132" x14ac:dyDescent="0.3">
      <c r="A150" s="41" t="s">
        <v>455</v>
      </c>
      <c r="B150" s="109">
        <v>0</v>
      </c>
      <c r="C150" s="179"/>
      <c r="D150" s="95" t="s">
        <v>464</v>
      </c>
      <c r="E150" s="95" t="s">
        <v>441</v>
      </c>
      <c r="F150" s="158" t="s">
        <v>355</v>
      </c>
      <c r="G150" s="106"/>
    </row>
    <row r="151" spans="1:7" s="91" customFormat="1" x14ac:dyDescent="0.3">
      <c r="A151" s="173" t="s">
        <v>456</v>
      </c>
      <c r="B151" s="109">
        <v>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>
        <v>2</v>
      </c>
      <c r="C153" s="116"/>
      <c r="D153" s="312">
        <v>1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18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0.9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57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0.91935483870967738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43206</v>
      </c>
      <c r="B161" s="103"/>
      <c r="C161" s="111"/>
      <c r="D161" s="106"/>
    </row>
    <row r="162" spans="1:7" x14ac:dyDescent="0.3">
      <c r="A162" s="336" t="s">
        <v>30</v>
      </c>
      <c r="B162" s="337" t="s">
        <v>31</v>
      </c>
      <c r="C162" s="337"/>
      <c r="D162" s="337" t="s">
        <v>46</v>
      </c>
      <c r="E162" s="338" t="s">
        <v>310</v>
      </c>
      <c r="F162" s="338" t="s">
        <v>359</v>
      </c>
      <c r="G162" s="106"/>
    </row>
    <row r="163" spans="1:7" x14ac:dyDescent="0.3">
      <c r="A163" s="336"/>
      <c r="B163" s="247" t="s">
        <v>34</v>
      </c>
      <c r="C163" s="247" t="s">
        <v>33</v>
      </c>
      <c r="D163" s="337"/>
      <c r="E163" s="338"/>
      <c r="F163" s="338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2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2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2</v>
      </c>
      <c r="C168" s="109"/>
      <c r="D168" s="124"/>
      <c r="E168" s="73"/>
      <c r="F168" s="158"/>
    </row>
    <row r="169" spans="1:7" x14ac:dyDescent="0.3">
      <c r="A169" s="6" t="s">
        <v>171</v>
      </c>
      <c r="B169" s="109">
        <v>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>
        <v>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14</v>
      </c>
    </row>
    <row r="173" spans="1:7" x14ac:dyDescent="0.3">
      <c r="A173" s="248" t="s">
        <v>35</v>
      </c>
      <c r="B173" s="249"/>
      <c r="C173" s="250"/>
      <c r="D173" s="251">
        <f>D172/(COUNT(B165:C171)*2)</f>
        <v>1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2</v>
      </c>
      <c r="C176" s="109"/>
      <c r="D176" s="92"/>
      <c r="E176" s="73"/>
      <c r="F176" s="158"/>
    </row>
    <row r="177" spans="1:7" ht="82.5" x14ac:dyDescent="0.3">
      <c r="A177" s="4" t="s">
        <v>122</v>
      </c>
      <c r="B177" s="109">
        <v>2</v>
      </c>
      <c r="C177" s="109"/>
      <c r="D177" s="92" t="s">
        <v>459</v>
      </c>
      <c r="E177" s="73"/>
      <c r="F177" s="158" t="s">
        <v>355</v>
      </c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>
        <v>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>
        <v>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>
        <v>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2</v>
      </c>
      <c r="C185" s="109"/>
      <c r="D185" s="115"/>
      <c r="E185" s="73"/>
      <c r="F185" s="158"/>
    </row>
    <row r="186" spans="1:7" ht="44.25" customHeight="1" x14ac:dyDescent="0.35">
      <c r="A186" s="211" t="s">
        <v>186</v>
      </c>
      <c r="B186" s="109">
        <v>1</v>
      </c>
      <c r="C186" s="112" t="str">
        <f>IF(B186=0, -10, "0")</f>
        <v>0</v>
      </c>
      <c r="D186" s="313" t="s">
        <v>437</v>
      </c>
      <c r="E186" s="73"/>
      <c r="F186" s="158" t="s">
        <v>355</v>
      </c>
    </row>
    <row r="187" spans="1:7" x14ac:dyDescent="0.3">
      <c r="A187" s="53" t="s">
        <v>251</v>
      </c>
      <c r="B187" s="109">
        <v>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>
        <v>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 t="s">
        <v>415</v>
      </c>
      <c r="E191" s="73"/>
      <c r="F191" s="158"/>
    </row>
    <row r="192" spans="1:7" ht="30" customHeight="1" x14ac:dyDescent="0.3">
      <c r="A192" s="53" t="s">
        <v>178</v>
      </c>
      <c r="B192" s="109">
        <v>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>
        <v>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5" t="s">
        <v>378</v>
      </c>
      <c r="B195" s="345"/>
      <c r="C195" s="345"/>
      <c r="D195" s="345"/>
      <c r="E195" s="345"/>
      <c r="F195" s="345"/>
      <c r="G195" s="106"/>
    </row>
    <row r="196" spans="1:7" s="91" customFormat="1" x14ac:dyDescent="0.3">
      <c r="A196" s="4" t="s">
        <v>360</v>
      </c>
      <c r="B196" s="109">
        <v>2</v>
      </c>
      <c r="C196" s="110"/>
      <c r="D196" s="95"/>
      <c r="E196" s="85"/>
      <c r="F196" s="158"/>
      <c r="G196" s="106"/>
    </row>
    <row r="197" spans="1:7" s="91" customFormat="1" x14ac:dyDescent="0.3">
      <c r="A197" s="53" t="s">
        <v>455</v>
      </c>
      <c r="B197" s="109">
        <v>2</v>
      </c>
      <c r="C197" s="110"/>
      <c r="D197" s="95"/>
      <c r="E197" s="85"/>
      <c r="F197" s="158"/>
      <c r="G197" s="106"/>
    </row>
    <row r="198" spans="1:7" s="91" customFormat="1" x14ac:dyDescent="0.3">
      <c r="A198" s="9" t="s">
        <v>456</v>
      </c>
      <c r="B198" s="109">
        <v>2</v>
      </c>
      <c r="C198" s="110"/>
      <c r="D198" s="95"/>
      <c r="E198" s="85"/>
      <c r="F198" s="158"/>
      <c r="G198" s="106"/>
    </row>
    <row r="199" spans="1:7" s="91" customFormat="1" x14ac:dyDescent="0.3">
      <c r="A199" s="9" t="s">
        <v>391</v>
      </c>
      <c r="B199" s="109">
        <v>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>
        <v>2</v>
      </c>
      <c r="C200" s="109"/>
      <c r="D200" s="312">
        <v>1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43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0.97727272727272729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57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0.98275862068965514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43206</v>
      </c>
      <c r="B208" s="103"/>
      <c r="C208" s="111"/>
      <c r="D208" s="103"/>
    </row>
    <row r="209" spans="1:7" x14ac:dyDescent="0.3">
      <c r="A209" s="336" t="s">
        <v>30</v>
      </c>
      <c r="B209" s="337" t="s">
        <v>31</v>
      </c>
      <c r="C209" s="337"/>
      <c r="D209" s="337" t="s">
        <v>46</v>
      </c>
      <c r="E209" s="338" t="s">
        <v>310</v>
      </c>
      <c r="F209" s="338" t="s">
        <v>359</v>
      </c>
      <c r="G209" s="106"/>
    </row>
    <row r="210" spans="1:7" x14ac:dyDescent="0.3">
      <c r="A210" s="336"/>
      <c r="B210" s="247" t="s">
        <v>34</v>
      </c>
      <c r="C210" s="247" t="s">
        <v>33</v>
      </c>
      <c r="D210" s="337"/>
      <c r="E210" s="338"/>
      <c r="F210" s="338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460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5" t="s">
        <v>378</v>
      </c>
      <c r="B256" s="345"/>
      <c r="C256" s="345"/>
      <c r="D256" s="345"/>
      <c r="E256" s="345"/>
      <c r="F256" s="345"/>
    </row>
    <row r="257" spans="1:7" ht="18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455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456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43206</v>
      </c>
      <c r="B269" s="103"/>
      <c r="C269" s="111"/>
      <c r="D269" s="103"/>
      <c r="F269" s="160"/>
      <c r="G269" s="168"/>
    </row>
    <row r="270" spans="1:7" s="13" customFormat="1" x14ac:dyDescent="0.3">
      <c r="A270" s="336" t="s">
        <v>30</v>
      </c>
      <c r="B270" s="337" t="s">
        <v>31</v>
      </c>
      <c r="C270" s="337"/>
      <c r="D270" s="337" t="s">
        <v>46</v>
      </c>
      <c r="E270" s="338" t="s">
        <v>310</v>
      </c>
      <c r="F270" s="338" t="s">
        <v>359</v>
      </c>
      <c r="G270" s="168"/>
    </row>
    <row r="271" spans="1:7" s="13" customFormat="1" x14ac:dyDescent="0.3">
      <c r="A271" s="336"/>
      <c r="B271" s="247" t="s">
        <v>34</v>
      </c>
      <c r="C271" s="247" t="s">
        <v>33</v>
      </c>
      <c r="D271" s="337"/>
      <c r="E271" s="338"/>
      <c r="F271" s="338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ht="66" x14ac:dyDescent="0.3">
      <c r="A273" s="176" t="s">
        <v>363</v>
      </c>
      <c r="B273" s="109">
        <v>0</v>
      </c>
      <c r="C273" s="122"/>
      <c r="D273" s="74" t="s">
        <v>416</v>
      </c>
      <c r="E273" s="95" t="s">
        <v>417</v>
      </c>
      <c r="F273" s="158"/>
      <c r="G273" s="106"/>
    </row>
    <row r="274" spans="1:7" s="13" customFormat="1" ht="33" x14ac:dyDescent="0.3">
      <c r="A274" s="6" t="s">
        <v>135</v>
      </c>
      <c r="B274" s="109">
        <v>2</v>
      </c>
      <c r="C274" s="109"/>
      <c r="D274" s="114" t="s">
        <v>421</v>
      </c>
      <c r="E274" s="95"/>
      <c r="F274" s="158"/>
      <c r="G274" s="168"/>
    </row>
    <row r="275" spans="1:7" s="13" customFormat="1" ht="18" x14ac:dyDescent="0.3">
      <c r="A275" s="9" t="s">
        <v>258</v>
      </c>
      <c r="B275" s="109">
        <v>2</v>
      </c>
      <c r="C275" s="109"/>
      <c r="D275" s="124"/>
      <c r="E275" s="85"/>
      <c r="F275" s="158"/>
      <c r="G275" s="168"/>
    </row>
    <row r="276" spans="1:7" s="13" customFormat="1" ht="18.75" customHeight="1" x14ac:dyDescent="0.3">
      <c r="A276" s="9" t="s">
        <v>259</v>
      </c>
      <c r="B276" s="109" t="s">
        <v>32</v>
      </c>
      <c r="C276" s="109"/>
      <c r="D276" s="92" t="s">
        <v>420</v>
      </c>
      <c r="E276" s="85"/>
      <c r="F276" s="158"/>
      <c r="G276" s="168"/>
    </row>
    <row r="277" spans="1:7" s="13" customFormat="1" x14ac:dyDescent="0.3">
      <c r="A277" s="9" t="s">
        <v>27</v>
      </c>
      <c r="B277" s="109">
        <v>1</v>
      </c>
      <c r="C277" s="109"/>
      <c r="D277" s="114" t="s">
        <v>419</v>
      </c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21.75" customHeight="1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95"/>
      <c r="E280" s="85"/>
      <c r="F280" s="158"/>
      <c r="G280" s="168"/>
    </row>
    <row r="281" spans="1:7" s="13" customFormat="1" x14ac:dyDescent="0.3">
      <c r="A281" s="6" t="s">
        <v>62</v>
      </c>
      <c r="B281" s="109">
        <v>2</v>
      </c>
      <c r="C281" s="109"/>
      <c r="D281" s="9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ht="49.5" x14ac:dyDescent="0.3">
      <c r="A284" s="6" t="s">
        <v>140</v>
      </c>
      <c r="B284" s="109">
        <v>0</v>
      </c>
      <c r="C284" s="109"/>
      <c r="D284" s="125" t="s">
        <v>461</v>
      </c>
      <c r="E284" s="95" t="s">
        <v>422</v>
      </c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7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0.58333333333333337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33.75" customHeight="1" x14ac:dyDescent="0.3">
      <c r="A289" s="165" t="s">
        <v>371</v>
      </c>
      <c r="B289" s="109">
        <v>2</v>
      </c>
      <c r="C289" s="110"/>
      <c r="D289" s="168" t="s">
        <v>423</v>
      </c>
      <c r="E289" s="85"/>
      <c r="F289" s="158"/>
      <c r="G289" s="168"/>
    </row>
    <row r="290" spans="1:7" s="13" customFormat="1" x14ac:dyDescent="0.3">
      <c r="A290" s="4" t="s">
        <v>183</v>
      </c>
      <c r="B290" s="109">
        <v>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90.75" customHeight="1" x14ac:dyDescent="0.3">
      <c r="A297" s="215" t="s">
        <v>387</v>
      </c>
      <c r="B297" s="109">
        <v>0</v>
      </c>
      <c r="C297" s="112">
        <f>IF(B297=0, -10, "0")</f>
        <v>-10</v>
      </c>
      <c r="D297" s="126" t="s">
        <v>462</v>
      </c>
      <c r="E297" s="95" t="s">
        <v>418</v>
      </c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ht="33" x14ac:dyDescent="0.3">
      <c r="A299" s="53" t="s">
        <v>170</v>
      </c>
      <c r="B299" s="109">
        <v>1</v>
      </c>
      <c r="C299" s="109"/>
      <c r="D299" s="126" t="s">
        <v>424</v>
      </c>
      <c r="E299" s="95"/>
      <c r="F299" s="158"/>
      <c r="G299" s="168"/>
    </row>
    <row r="300" spans="1:7" s="13" customFormat="1" ht="33" x14ac:dyDescent="0.3">
      <c r="A300" s="53" t="s">
        <v>375</v>
      </c>
      <c r="B300" s="109">
        <v>1</v>
      </c>
      <c r="C300" s="191"/>
      <c r="D300" s="180" t="s">
        <v>450</v>
      </c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103.5" customHeight="1" x14ac:dyDescent="0.3">
      <c r="A304" s="163" t="s">
        <v>155</v>
      </c>
      <c r="B304" s="109">
        <v>1</v>
      </c>
      <c r="C304" s="122" t="str">
        <f>IF(B304=0, -5, "0")</f>
        <v>0</v>
      </c>
      <c r="D304" s="132" t="s">
        <v>463</v>
      </c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6" t="s">
        <v>395</v>
      </c>
      <c r="B308" s="347"/>
      <c r="C308" s="347"/>
      <c r="D308" s="347"/>
      <c r="E308" s="347"/>
      <c r="F308" s="348"/>
      <c r="G308" s="168"/>
    </row>
    <row r="309" spans="1:7" s="13" customForma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455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456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ht="66" x14ac:dyDescent="0.3">
      <c r="A312" s="173" t="s">
        <v>391</v>
      </c>
      <c r="B312" s="109">
        <v>1</v>
      </c>
      <c r="C312" s="167"/>
      <c r="D312" s="132" t="s">
        <v>436</v>
      </c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7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0.23333333333333334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43206</v>
      </c>
      <c r="B321" s="103"/>
      <c r="C321" s="111"/>
      <c r="D321" s="106"/>
    </row>
    <row r="322" spans="1:7" x14ac:dyDescent="0.3">
      <c r="A322" s="336" t="s">
        <v>30</v>
      </c>
      <c r="B322" s="337" t="s">
        <v>31</v>
      </c>
      <c r="C322" s="337"/>
      <c r="D322" s="337" t="s">
        <v>46</v>
      </c>
      <c r="E322" s="338" t="s">
        <v>310</v>
      </c>
      <c r="F322" s="338" t="s">
        <v>359</v>
      </c>
      <c r="G322" s="106"/>
    </row>
    <row r="323" spans="1:7" x14ac:dyDescent="0.3">
      <c r="A323" s="336"/>
      <c r="B323" s="247" t="s">
        <v>34</v>
      </c>
      <c r="C323" s="247" t="s">
        <v>33</v>
      </c>
      <c r="D323" s="337"/>
      <c r="E323" s="338"/>
      <c r="F323" s="338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6" t="s">
        <v>378</v>
      </c>
      <c r="B349" s="347"/>
      <c r="C349" s="347"/>
      <c r="D349" s="347"/>
      <c r="E349" s="347"/>
      <c r="F349" s="347"/>
    </row>
    <row r="350" spans="1:7" s="91" customFormat="1" ht="18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456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43206</v>
      </c>
      <c r="B361" s="103"/>
      <c r="C361" s="111"/>
      <c r="D361" s="103"/>
    </row>
    <row r="362" spans="1:7" x14ac:dyDescent="0.3">
      <c r="A362" s="336" t="s">
        <v>30</v>
      </c>
      <c r="B362" s="337" t="s">
        <v>31</v>
      </c>
      <c r="C362" s="337"/>
      <c r="D362" s="337" t="s">
        <v>46</v>
      </c>
      <c r="E362" s="338" t="s">
        <v>310</v>
      </c>
      <c r="F362" s="338" t="s">
        <v>359</v>
      </c>
      <c r="G362" s="106"/>
    </row>
    <row r="363" spans="1:7" x14ac:dyDescent="0.3">
      <c r="A363" s="336"/>
      <c r="B363" s="247" t="s">
        <v>34</v>
      </c>
      <c r="C363" s="247" t="s">
        <v>33</v>
      </c>
      <c r="D363" s="337"/>
      <c r="E363" s="338"/>
      <c r="F363" s="338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33" x14ac:dyDescent="0.3">
      <c r="A365" s="53" t="s">
        <v>99</v>
      </c>
      <c r="B365" s="109">
        <v>1</v>
      </c>
      <c r="C365" s="109"/>
      <c r="D365" s="92" t="s">
        <v>444</v>
      </c>
      <c r="E365" s="73"/>
      <c r="F365" s="158" t="s">
        <v>355</v>
      </c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13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0.9285714285714286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433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33.75" customHeight="1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434</v>
      </c>
      <c r="E381" s="73"/>
      <c r="F381" s="158" t="s">
        <v>355</v>
      </c>
      <c r="G381" s="106"/>
    </row>
    <row r="382" spans="1:7" ht="27" customHeight="1" x14ac:dyDescent="0.3">
      <c r="A382" s="53" t="s">
        <v>178</v>
      </c>
      <c r="B382" s="109" t="s">
        <v>32</v>
      </c>
      <c r="C382" s="109"/>
      <c r="D382" s="121"/>
      <c r="E382" s="73"/>
      <c r="F382" s="158"/>
      <c r="G382" s="106"/>
    </row>
    <row r="383" spans="1:7" ht="22.5" customHeight="1" x14ac:dyDescent="0.3">
      <c r="A383" s="345" t="s">
        <v>378</v>
      </c>
      <c r="B383" s="345"/>
      <c r="C383" s="345"/>
      <c r="D383" s="345"/>
      <c r="E383" s="345"/>
      <c r="F383" s="345"/>
      <c r="G383" s="106"/>
    </row>
    <row r="384" spans="1:7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x14ac:dyDescent="0.3">
      <c r="A385" s="9" t="s">
        <v>456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312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27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43206</v>
      </c>
      <c r="B394" s="103"/>
      <c r="C394" s="111"/>
      <c r="D394" s="106"/>
      <c r="G394" s="106"/>
    </row>
    <row r="395" spans="1:7" x14ac:dyDescent="0.3">
      <c r="A395" s="336" t="s">
        <v>30</v>
      </c>
      <c r="B395" s="337" t="s">
        <v>31</v>
      </c>
      <c r="C395" s="337"/>
      <c r="D395" s="337" t="s">
        <v>46</v>
      </c>
      <c r="E395" s="338" t="s">
        <v>310</v>
      </c>
      <c r="F395" s="338" t="s">
        <v>359</v>
      </c>
      <c r="G395" s="106"/>
    </row>
    <row r="396" spans="1:7" x14ac:dyDescent="0.3">
      <c r="A396" s="336"/>
      <c r="B396" s="247" t="s">
        <v>34</v>
      </c>
      <c r="C396" s="247" t="s">
        <v>33</v>
      </c>
      <c r="D396" s="337"/>
      <c r="E396" s="338"/>
      <c r="F396" s="338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 t="s">
        <v>32</v>
      </c>
      <c r="C434" s="109"/>
      <c r="D434" s="108"/>
      <c r="E434" s="73"/>
      <c r="F434" s="158"/>
      <c r="G434" s="11"/>
    </row>
    <row r="435" spans="1:7" x14ac:dyDescent="0.3">
      <c r="A435" s="345" t="s">
        <v>378</v>
      </c>
      <c r="B435" s="345"/>
      <c r="C435" s="345"/>
      <c r="D435" s="345"/>
      <c r="E435" s="345"/>
      <c r="F435" s="345"/>
      <c r="G435" s="11"/>
    </row>
    <row r="436" spans="1:7" x14ac:dyDescent="0.3">
      <c r="A436" s="53" t="s">
        <v>360</v>
      </c>
      <c r="B436" s="109">
        <v>2</v>
      </c>
      <c r="C436" s="109"/>
      <c r="D436" s="108"/>
      <c r="E436" s="73"/>
      <c r="F436" s="158" t="s">
        <v>355</v>
      </c>
      <c r="G436" s="186"/>
    </row>
    <row r="437" spans="1:7" x14ac:dyDescent="0.3">
      <c r="A437" s="9" t="s">
        <v>456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v>2</v>
      </c>
      <c r="C439" s="109"/>
      <c r="D439" s="312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43206</v>
      </c>
      <c r="B447" s="103"/>
      <c r="C447" s="111"/>
      <c r="D447" s="103"/>
    </row>
    <row r="448" spans="1:7" x14ac:dyDescent="0.3">
      <c r="A448" s="336" t="s">
        <v>30</v>
      </c>
      <c r="B448" s="337" t="s">
        <v>31</v>
      </c>
      <c r="C448" s="337"/>
      <c r="D448" s="337" t="s">
        <v>46</v>
      </c>
      <c r="E448" s="338" t="s">
        <v>310</v>
      </c>
      <c r="F448" s="338" t="s">
        <v>359</v>
      </c>
      <c r="G448" s="106"/>
    </row>
    <row r="449" spans="1:6" x14ac:dyDescent="0.3">
      <c r="A449" s="336"/>
      <c r="B449" s="247" t="s">
        <v>34</v>
      </c>
      <c r="C449" s="247" t="s">
        <v>33</v>
      </c>
      <c r="D449" s="337"/>
      <c r="E449" s="338"/>
      <c r="F449" s="338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9" t="s">
        <v>378</v>
      </c>
      <c r="B471" s="350"/>
      <c r="C471" s="350"/>
      <c r="D471" s="350"/>
      <c r="E471" s="350"/>
      <c r="F471" s="350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455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456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51" t="s">
        <v>366</v>
      </c>
      <c r="B483" s="351"/>
      <c r="C483" s="351"/>
      <c r="D483" s="351"/>
      <c r="E483" s="280"/>
      <c r="F483" s="281"/>
    </row>
    <row r="484" spans="1:7" x14ac:dyDescent="0.3">
      <c r="A484" s="57">
        <f>B11</f>
        <v>43206</v>
      </c>
      <c r="B484" s="103"/>
      <c r="C484" s="111"/>
      <c r="D484" s="103"/>
    </row>
    <row r="485" spans="1:7" x14ac:dyDescent="0.3">
      <c r="A485" s="336" t="s">
        <v>30</v>
      </c>
      <c r="B485" s="337" t="s">
        <v>31</v>
      </c>
      <c r="C485" s="337"/>
      <c r="D485" s="337" t="s">
        <v>46</v>
      </c>
      <c r="E485" s="338" t="s">
        <v>310</v>
      </c>
      <c r="F485" s="338" t="s">
        <v>359</v>
      </c>
      <c r="G485" s="106"/>
    </row>
    <row r="486" spans="1:7" x14ac:dyDescent="0.3">
      <c r="A486" s="336"/>
      <c r="B486" s="247" t="s">
        <v>34</v>
      </c>
      <c r="C486" s="247" t="s">
        <v>33</v>
      </c>
      <c r="D486" s="337"/>
      <c r="E486" s="338"/>
      <c r="F486" s="338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1</v>
      </c>
      <c r="C492" s="110"/>
      <c r="D492" s="95" t="s">
        <v>445</v>
      </c>
      <c r="E492" s="85"/>
      <c r="F492" s="158" t="s">
        <v>356</v>
      </c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 t="s">
        <v>355</v>
      </c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312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43206</v>
      </c>
      <c r="B506" s="103"/>
      <c r="C506" s="111"/>
      <c r="D506" s="103"/>
    </row>
    <row r="507" spans="1:7" x14ac:dyDescent="0.3">
      <c r="A507" s="336" t="s">
        <v>30</v>
      </c>
      <c r="B507" s="337" t="s">
        <v>31</v>
      </c>
      <c r="C507" s="337"/>
      <c r="D507" s="337" t="s">
        <v>46</v>
      </c>
      <c r="E507" s="338" t="s">
        <v>310</v>
      </c>
      <c r="F507" s="338" t="s">
        <v>359</v>
      </c>
      <c r="G507" s="106"/>
    </row>
    <row r="508" spans="1:7" x14ac:dyDescent="0.3">
      <c r="A508" s="336"/>
      <c r="B508" s="247" t="s">
        <v>34</v>
      </c>
      <c r="C508" s="247" t="s">
        <v>33</v>
      </c>
      <c r="D508" s="337"/>
      <c r="E508" s="338"/>
      <c r="F508" s="338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312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43206</v>
      </c>
      <c r="B517" s="103"/>
      <c r="C517" s="111"/>
      <c r="D517" s="103"/>
    </row>
    <row r="518" spans="1:7" x14ac:dyDescent="0.3">
      <c r="A518" s="336" t="s">
        <v>30</v>
      </c>
      <c r="B518" s="337" t="s">
        <v>31</v>
      </c>
      <c r="C518" s="337"/>
      <c r="D518" s="337" t="s">
        <v>46</v>
      </c>
      <c r="E518" s="338" t="s">
        <v>310</v>
      </c>
      <c r="F518" s="338" t="s">
        <v>359</v>
      </c>
      <c r="G518" s="106"/>
    </row>
    <row r="519" spans="1:7" x14ac:dyDescent="0.3">
      <c r="A519" s="336"/>
      <c r="B519" s="247" t="s">
        <v>34</v>
      </c>
      <c r="C519" s="247" t="s">
        <v>33</v>
      </c>
      <c r="D519" s="337"/>
      <c r="E519" s="338"/>
      <c r="F519" s="338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3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451</v>
      </c>
      <c r="E528" s="85"/>
      <c r="F528" s="158" t="s">
        <v>355</v>
      </c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2</v>
      </c>
      <c r="C532" s="116"/>
      <c r="D532" s="312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15</v>
      </c>
    </row>
    <row r="534" spans="1:7" x14ac:dyDescent="0.3">
      <c r="A534" s="248" t="s">
        <v>35</v>
      </c>
      <c r="B534" s="249"/>
      <c r="C534" s="250"/>
      <c r="D534" s="251">
        <f>D533/(COUNT(B520:C532)*2)</f>
        <v>0.9375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43206</v>
      </c>
      <c r="B537" s="103"/>
      <c r="C537" s="111"/>
      <c r="D537" s="103"/>
      <c r="G537" s="106"/>
    </row>
    <row r="538" spans="1:7" x14ac:dyDescent="0.3">
      <c r="A538" s="336" t="s">
        <v>30</v>
      </c>
      <c r="B538" s="337" t="s">
        <v>31</v>
      </c>
      <c r="C538" s="337"/>
      <c r="D538" s="337" t="s">
        <v>46</v>
      </c>
      <c r="E538" s="338" t="s">
        <v>310</v>
      </c>
      <c r="F538" s="338" t="s">
        <v>359</v>
      </c>
      <c r="G538" s="106"/>
    </row>
    <row r="539" spans="1:7" x14ac:dyDescent="0.3">
      <c r="A539" s="336"/>
      <c r="B539" s="247" t="s">
        <v>34</v>
      </c>
      <c r="C539" s="247" t="s">
        <v>33</v>
      </c>
      <c r="D539" s="337"/>
      <c r="E539" s="338"/>
      <c r="F539" s="338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312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292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0.8202247191011236</v>
      </c>
    </row>
  </sheetData>
  <sheetProtection algorithmName="SHA-512" hashValue="8VQvRjSOERAcXnt1NUrUwPXQpvhQkvkV5gNaIVdppXdCzJR0LeGl75/rf6tTHQTB1zw1b9ij3aI0XCemrIpKHg==" saltValue="cxzyJ2ltB1w5UKAav7EKa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40:B542 B53:B60 B88:B93 B39:B40 B110:B116 B121:B138 B143:B147 B95:B98 B165:B171 B176:B194 B149:B152 B65:B83 B212:B221 B226:B243 B196:B199 B273:B284 B289:B307 B248:B255 B257:B260 B325:B332 B309:B312 B365:B372 B377:B382 B350:B352 B398:B405 B410:B416 B421:B425 B430:B434 B384:B385 B337:B348 B451:B456 B436:B438 B488:B492 B461:B470 B496:B497 B509:B511 B472:B475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7" zoomScaleNormal="90" zoomScaleSheetLayoutView="67" workbookViewId="0">
      <selection activeCell="A7" sqref="A7:F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9"/>
      <c r="E1" s="329"/>
      <c r="F1" s="329"/>
      <c r="G1" s="32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04"/>
    </row>
    <row r="7" spans="1:7" s="11" customFormat="1" ht="21.75" customHeight="1" x14ac:dyDescent="0.45">
      <c r="A7" s="331" t="str">
        <f>'A1 Exploitation'!A8:F8</f>
        <v>Akouda</v>
      </c>
      <c r="B7" s="331"/>
      <c r="C7" s="331"/>
      <c r="D7" s="331"/>
      <c r="E7" s="331"/>
      <c r="F7" s="331"/>
      <c r="G7" s="104"/>
    </row>
    <row r="8" spans="1:7" s="11" customFormat="1" ht="24" x14ac:dyDescent="0.45">
      <c r="A8" s="245" t="s">
        <v>42</v>
      </c>
      <c r="B8" s="354" t="str">
        <f>'A1 Exploitation'!B9:F9</f>
        <v>Mme Meriam CHOUCHENE</v>
      </c>
      <c r="C8" s="354"/>
      <c r="D8" s="354"/>
      <c r="E8" s="354"/>
      <c r="F8" s="354"/>
      <c r="G8" s="104"/>
    </row>
    <row r="9" spans="1:7" s="11" customFormat="1" ht="24" x14ac:dyDescent="0.45">
      <c r="A9" s="246" t="s">
        <v>44</v>
      </c>
      <c r="B9" s="355" t="str">
        <f>'A1 Exploitation'!B10:F10</f>
        <v>Directeur magasin &amp; Chefs rayons</v>
      </c>
      <c r="C9" s="355"/>
      <c r="D9" s="355"/>
      <c r="E9" s="355"/>
      <c r="F9" s="355"/>
      <c r="G9" s="104"/>
    </row>
    <row r="10" spans="1:7" s="11" customFormat="1" ht="24" x14ac:dyDescent="0.45">
      <c r="A10" s="245" t="s">
        <v>43</v>
      </c>
      <c r="B10" s="352">
        <f>'A1 Exploitation'!B11:F11</f>
        <v>43206</v>
      </c>
      <c r="C10" s="352"/>
      <c r="D10" s="352"/>
      <c r="E10" s="352"/>
      <c r="F10" s="352"/>
      <c r="G10" s="104"/>
    </row>
    <row r="11" spans="1:7" s="11" customFormat="1" ht="24" x14ac:dyDescent="0.45">
      <c r="A11" s="245" t="s">
        <v>294</v>
      </c>
      <c r="B11" s="356">
        <f>D199</f>
        <v>0.88095238095238093</v>
      </c>
      <c r="C11" s="356"/>
      <c r="D11" s="356"/>
      <c r="E11" s="356"/>
      <c r="F11" s="356"/>
      <c r="G11" s="104"/>
    </row>
    <row r="12" spans="1:7" s="11" customFormat="1" ht="22.5" x14ac:dyDescent="0.45">
      <c r="A12" s="10"/>
      <c r="D12" s="335"/>
      <c r="E12" s="335"/>
      <c r="F12" s="335"/>
      <c r="G12" s="335"/>
    </row>
    <row r="13" spans="1:7" s="11" customFormat="1" ht="11.25" customHeight="1" x14ac:dyDescent="0.3">
      <c r="A13" s="336" t="s">
        <v>30</v>
      </c>
      <c r="B13" s="337" t="s">
        <v>31</v>
      </c>
      <c r="C13" s="337"/>
      <c r="D13" s="337" t="s">
        <v>46</v>
      </c>
      <c r="E13" s="337" t="s">
        <v>190</v>
      </c>
      <c r="F13" s="337" t="s">
        <v>191</v>
      </c>
      <c r="G13" s="91"/>
    </row>
    <row r="14" spans="1:7" s="11" customFormat="1" ht="12.75" customHeight="1" x14ac:dyDescent="0.3">
      <c r="A14" s="336"/>
      <c r="B14" s="247" t="s">
        <v>34</v>
      </c>
      <c r="C14" s="247" t="s">
        <v>33</v>
      </c>
      <c r="D14" s="337"/>
      <c r="E14" s="337"/>
      <c r="F14" s="337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466</v>
      </c>
      <c r="E17" s="73"/>
      <c r="F17" s="73" t="s">
        <v>356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62" t="s">
        <v>36</v>
      </c>
      <c r="B22" s="363"/>
      <c r="C22" s="364"/>
      <c r="D22" s="290">
        <f>SUM(B17:C21)</f>
        <v>9</v>
      </c>
    </row>
    <row r="23" spans="1:7" x14ac:dyDescent="0.3">
      <c r="A23" s="357" t="s">
        <v>295</v>
      </c>
      <c r="B23" s="358"/>
      <c r="C23" s="359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5" t="s">
        <v>4</v>
      </c>
      <c r="B25" s="366"/>
      <c r="C25" s="366"/>
      <c r="D25" s="366"/>
      <c r="E25" s="366"/>
      <c r="F25" s="36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57" t="s">
        <v>36</v>
      </c>
      <c r="B33" s="358"/>
      <c r="C33" s="359"/>
      <c r="D33" s="289">
        <f>SUM(B26:C32)</f>
        <v>0</v>
      </c>
    </row>
    <row r="34" spans="1:7" x14ac:dyDescent="0.3">
      <c r="A34" s="357" t="s">
        <v>295</v>
      </c>
      <c r="B34" s="358"/>
      <c r="C34" s="359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5" t="s">
        <v>219</v>
      </c>
      <c r="B36" s="366"/>
      <c r="C36" s="366"/>
      <c r="D36" s="366"/>
      <c r="E36" s="366"/>
      <c r="F36" s="36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7" t="s">
        <v>36</v>
      </c>
      <c r="B42" s="358"/>
      <c r="C42" s="359"/>
      <c r="D42" s="289">
        <f>SUM(B37:C41)</f>
        <v>0</v>
      </c>
      <c r="E42" s="12"/>
      <c r="F42" s="12"/>
      <c r="G42" s="105"/>
    </row>
    <row r="43" spans="1:7" s="19" customFormat="1" x14ac:dyDescent="0.3">
      <c r="A43" s="357" t="s">
        <v>295</v>
      </c>
      <c r="B43" s="358"/>
      <c r="C43" s="359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7" t="s">
        <v>21</v>
      </c>
      <c r="B45" s="368"/>
      <c r="C45" s="368"/>
      <c r="D45" s="368"/>
      <c r="E45" s="368"/>
      <c r="F45" s="368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432</v>
      </c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7" t="s">
        <v>36</v>
      </c>
      <c r="B52" s="358"/>
      <c r="C52" s="359"/>
      <c r="D52" s="289">
        <f>SUM(B46:C51)</f>
        <v>10</v>
      </c>
    </row>
    <row r="53" spans="1:7" x14ac:dyDescent="0.3">
      <c r="A53" s="357" t="s">
        <v>295</v>
      </c>
      <c r="B53" s="358"/>
      <c r="C53" s="359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5" t="s">
        <v>8</v>
      </c>
      <c r="B55" s="366"/>
      <c r="C55" s="366"/>
      <c r="D55" s="366"/>
      <c r="E55" s="366"/>
      <c r="F55" s="366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 t="s">
        <v>355</v>
      </c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7" t="s">
        <v>36</v>
      </c>
      <c r="B63" s="358"/>
      <c r="C63" s="359"/>
      <c r="D63" s="289">
        <f>SUM(B56:C62)</f>
        <v>14</v>
      </c>
    </row>
    <row r="64" spans="1:7" x14ac:dyDescent="0.3">
      <c r="A64" s="357" t="s">
        <v>295</v>
      </c>
      <c r="B64" s="358"/>
      <c r="C64" s="359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5" t="s">
        <v>130</v>
      </c>
      <c r="B66" s="366"/>
      <c r="C66" s="366"/>
      <c r="D66" s="366"/>
      <c r="E66" s="366"/>
      <c r="F66" s="36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43.5" customHeight="1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57" t="s">
        <v>36</v>
      </c>
      <c r="B84" s="358"/>
      <c r="C84" s="359"/>
      <c r="D84" s="289">
        <f>SUM(B67:C83)</f>
        <v>4</v>
      </c>
    </row>
    <row r="85" spans="1:7" x14ac:dyDescent="0.3">
      <c r="A85" s="357" t="s">
        <v>295</v>
      </c>
      <c r="B85" s="358"/>
      <c r="C85" s="359"/>
      <c r="D85" s="288">
        <f>D84/(COUNT(B67:C83)*2)</f>
        <v>1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5" t="s">
        <v>211</v>
      </c>
      <c r="B87" s="366"/>
      <c r="C87" s="366"/>
      <c r="D87" s="366"/>
      <c r="E87" s="366"/>
      <c r="F87" s="366"/>
    </row>
    <row r="88" spans="1:7" ht="34.5" x14ac:dyDescent="0.4">
      <c r="A88" s="37" t="s">
        <v>273</v>
      </c>
      <c r="B88" s="89">
        <v>2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2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2</v>
      </c>
      <c r="C90" s="80"/>
      <c r="D90" s="86"/>
      <c r="E90" s="73"/>
      <c r="F90" s="73"/>
    </row>
    <row r="91" spans="1:7" ht="19.5" customHeight="1" x14ac:dyDescent="0.4">
      <c r="A91" s="20" t="s">
        <v>301</v>
      </c>
      <c r="B91" s="89" t="s">
        <v>32</v>
      </c>
      <c r="C91" s="80"/>
      <c r="D91" s="86" t="s">
        <v>425</v>
      </c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>
        <v>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ht="33" x14ac:dyDescent="0.3">
      <c r="A95" s="17" t="s">
        <v>165</v>
      </c>
      <c r="B95" s="89">
        <v>1</v>
      </c>
      <c r="C95" s="73"/>
      <c r="D95" s="74" t="s">
        <v>426</v>
      </c>
      <c r="E95" s="73"/>
      <c r="F95" s="73" t="s">
        <v>355</v>
      </c>
    </row>
    <row r="96" spans="1:7" x14ac:dyDescent="0.3">
      <c r="A96" s="22" t="s">
        <v>282</v>
      </c>
      <c r="B96" s="89">
        <v>2</v>
      </c>
      <c r="C96" s="73"/>
      <c r="D96" s="74"/>
      <c r="E96" s="73"/>
      <c r="F96" s="73"/>
    </row>
    <row r="97" spans="1:7" x14ac:dyDescent="0.3">
      <c r="A97" s="22" t="s">
        <v>283</v>
      </c>
      <c r="B97" s="89">
        <v>2</v>
      </c>
      <c r="C97" s="73"/>
      <c r="D97" s="74"/>
      <c r="E97" s="73"/>
      <c r="F97" s="73"/>
    </row>
    <row r="98" spans="1:7" x14ac:dyDescent="0.3">
      <c r="A98" s="14" t="s">
        <v>134</v>
      </c>
      <c r="B98" s="89">
        <v>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 t="s">
        <v>427</v>
      </c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7" t="s">
        <v>36</v>
      </c>
      <c r="B102" s="358"/>
      <c r="C102" s="359"/>
      <c r="D102" s="289">
        <f>SUM(B88:C101)</f>
        <v>15</v>
      </c>
    </row>
    <row r="103" spans="1:7" x14ac:dyDescent="0.3">
      <c r="A103" s="357" t="s">
        <v>295</v>
      </c>
      <c r="B103" s="358"/>
      <c r="C103" s="359"/>
      <c r="D103" s="288">
        <f>D102/(COUNT(B88:C101)*2)</f>
        <v>0.9375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5" t="s">
        <v>212</v>
      </c>
      <c r="B106" s="366"/>
      <c r="C106" s="366"/>
      <c r="D106" s="366"/>
      <c r="E106" s="366"/>
      <c r="F106" s="366"/>
      <c r="G106" s="105"/>
    </row>
    <row r="107" spans="1:7" s="19" customFormat="1" ht="34.5" x14ac:dyDescent="0.4">
      <c r="A107" s="37" t="s">
        <v>274</v>
      </c>
      <c r="B107" s="89">
        <v>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2</v>
      </c>
      <c r="C110" s="80"/>
      <c r="D110" s="86"/>
      <c r="E110" s="73"/>
      <c r="F110" s="73"/>
      <c r="G110" s="105"/>
    </row>
    <row r="111" spans="1:7" s="19" customFormat="1" ht="24" customHeight="1" x14ac:dyDescent="0.4">
      <c r="A111" s="18" t="s">
        <v>248</v>
      </c>
      <c r="B111" s="89">
        <v>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>
        <v>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ht="66" x14ac:dyDescent="0.3">
      <c r="A113" s="18" t="s">
        <v>165</v>
      </c>
      <c r="B113" s="89">
        <v>1</v>
      </c>
      <c r="C113" s="73"/>
      <c r="D113" s="74" t="s">
        <v>414</v>
      </c>
      <c r="E113" s="73"/>
      <c r="F113" s="73" t="s">
        <v>355</v>
      </c>
      <c r="G113" s="105"/>
    </row>
    <row r="114" spans="1:7" s="19" customFormat="1" x14ac:dyDescent="0.3">
      <c r="A114" s="48" t="s">
        <v>282</v>
      </c>
      <c r="B114" s="89">
        <v>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>
        <v>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>
        <v>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2</v>
      </c>
      <c r="C117" s="73"/>
      <c r="D117" s="86"/>
      <c r="E117" s="73"/>
      <c r="F117" s="73"/>
      <c r="G117" s="105"/>
    </row>
    <row r="118" spans="1:7" s="19" customFormat="1" x14ac:dyDescent="0.3">
      <c r="A118" s="357" t="s">
        <v>36</v>
      </c>
      <c r="B118" s="358"/>
      <c r="C118" s="359"/>
      <c r="D118" s="289">
        <f>SUM(B107:C117)</f>
        <v>21</v>
      </c>
      <c r="E118" s="12"/>
      <c r="F118" s="12"/>
      <c r="G118" s="105"/>
    </row>
    <row r="119" spans="1:7" s="19" customFormat="1" x14ac:dyDescent="0.3">
      <c r="A119" s="357" t="s">
        <v>295</v>
      </c>
      <c r="B119" s="358"/>
      <c r="C119" s="359"/>
      <c r="D119" s="288">
        <f>D118/(COUNT(B107:C117)*2)</f>
        <v>0.95454545454545459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5" t="s">
        <v>185</v>
      </c>
      <c r="B121" s="366"/>
      <c r="C121" s="366"/>
      <c r="D121" s="366"/>
      <c r="E121" s="366"/>
      <c r="F121" s="36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7" t="s">
        <v>36</v>
      </c>
      <c r="B133" s="358"/>
      <c r="C133" s="359"/>
      <c r="D133" s="289">
        <f>SUM(B122:C132)</f>
        <v>0</v>
      </c>
    </row>
    <row r="134" spans="1:7" x14ac:dyDescent="0.3">
      <c r="A134" s="357" t="s">
        <v>295</v>
      </c>
      <c r="B134" s="358"/>
      <c r="C134" s="35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5" t="s">
        <v>71</v>
      </c>
      <c r="B136" s="366"/>
      <c r="C136" s="366"/>
      <c r="D136" s="366"/>
      <c r="E136" s="366"/>
      <c r="F136" s="36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41.25" customHeight="1" x14ac:dyDescent="0.35">
      <c r="A138" s="29" t="s">
        <v>127</v>
      </c>
      <c r="B138" s="89" t="s">
        <v>32</v>
      </c>
      <c r="C138" s="99" t="str">
        <f>IF(B138=0, -5, "0")</f>
        <v>0</v>
      </c>
      <c r="D138" s="82" t="s">
        <v>428</v>
      </c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82" t="s">
        <v>429</v>
      </c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>
        <v>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>
        <v>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 t="s">
        <v>430</v>
      </c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7" t="s">
        <v>36</v>
      </c>
      <c r="B149" s="358"/>
      <c r="C149" s="359"/>
      <c r="D149" s="289">
        <f>SUM(B137:C148)</f>
        <v>6</v>
      </c>
    </row>
    <row r="150" spans="1:7" x14ac:dyDescent="0.3">
      <c r="A150" s="357" t="s">
        <v>295</v>
      </c>
      <c r="B150" s="358"/>
      <c r="C150" s="359"/>
      <c r="D150" s="288">
        <f>D149/(COUNT(B137:C148)*2)</f>
        <v>1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5" t="s">
        <v>217</v>
      </c>
      <c r="B152" s="366"/>
      <c r="C152" s="366"/>
      <c r="D152" s="366"/>
      <c r="E152" s="366"/>
      <c r="F152" s="366"/>
    </row>
    <row r="153" spans="1:7" ht="33" x14ac:dyDescent="0.3">
      <c r="A153" s="37" t="s">
        <v>279</v>
      </c>
      <c r="B153" s="73">
        <v>1</v>
      </c>
      <c r="C153" s="73"/>
      <c r="D153" s="74" t="s">
        <v>443</v>
      </c>
      <c r="E153" s="73"/>
      <c r="F153" s="73" t="s">
        <v>356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78.75" customHeight="1" x14ac:dyDescent="0.35">
      <c r="A156" s="29" t="s">
        <v>307</v>
      </c>
      <c r="B156" s="73">
        <v>0</v>
      </c>
      <c r="C156" s="99">
        <f>IF(B156=0, -5, "0")</f>
        <v>-5</v>
      </c>
      <c r="D156" s="74" t="s">
        <v>467</v>
      </c>
      <c r="E156" s="74" t="s">
        <v>446</v>
      </c>
      <c r="F156" s="73" t="s">
        <v>356</v>
      </c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7" t="s">
        <v>36</v>
      </c>
      <c r="B161" s="363"/>
      <c r="C161" s="364"/>
      <c r="D161" s="290">
        <f>SUM(B153:C160)</f>
        <v>8</v>
      </c>
    </row>
    <row r="162" spans="1:7" x14ac:dyDescent="0.3">
      <c r="A162" s="357" t="s">
        <v>295</v>
      </c>
      <c r="B162" s="358"/>
      <c r="C162" s="359"/>
      <c r="D162" s="288">
        <f>D161/(COUNT(B153:C160)*2)</f>
        <v>0.44444444444444442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5" t="s">
        <v>77</v>
      </c>
      <c r="B164" s="366"/>
      <c r="C164" s="366"/>
      <c r="D164" s="366"/>
      <c r="E164" s="366"/>
      <c r="F164" s="366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 t="s">
        <v>355</v>
      </c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7" t="s">
        <v>36</v>
      </c>
      <c r="B169" s="358"/>
      <c r="C169" s="359"/>
      <c r="D169" s="289">
        <f>SUM(B165:C168)</f>
        <v>8</v>
      </c>
    </row>
    <row r="170" spans="1:7" x14ac:dyDescent="0.3">
      <c r="A170" s="357" t="s">
        <v>295</v>
      </c>
      <c r="B170" s="358"/>
      <c r="C170" s="35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9" t="s">
        <v>17</v>
      </c>
      <c r="B172" s="370"/>
      <c r="C172" s="370"/>
      <c r="D172" s="370"/>
      <c r="E172" s="370"/>
      <c r="F172" s="370"/>
    </row>
    <row r="173" spans="1:7" ht="30.75" x14ac:dyDescent="0.3">
      <c r="A173" s="17" t="s">
        <v>180</v>
      </c>
      <c r="B173" s="73">
        <v>1</v>
      </c>
      <c r="C173" s="73"/>
      <c r="D173" s="98" t="s">
        <v>435</v>
      </c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ht="33" x14ac:dyDescent="0.3">
      <c r="A175" s="31" t="s">
        <v>197</v>
      </c>
      <c r="B175" s="73">
        <v>1</v>
      </c>
      <c r="C175" s="73"/>
      <c r="D175" s="74" t="s">
        <v>431</v>
      </c>
      <c r="E175" s="73"/>
      <c r="F175" s="73" t="s">
        <v>355</v>
      </c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7" t="s">
        <v>36</v>
      </c>
      <c r="B177" s="358"/>
      <c r="C177" s="359"/>
      <c r="D177" s="289">
        <f>SUM(B173:C176)</f>
        <v>6</v>
      </c>
    </row>
    <row r="178" spans="1:7" x14ac:dyDescent="0.3">
      <c r="A178" s="357" t="s">
        <v>295</v>
      </c>
      <c r="B178" s="358"/>
      <c r="C178" s="359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5" t="s">
        <v>78</v>
      </c>
      <c r="B180" s="366"/>
      <c r="C180" s="366"/>
      <c r="D180" s="366"/>
      <c r="E180" s="366"/>
      <c r="F180" s="366"/>
    </row>
    <row r="181" spans="1:7" x14ac:dyDescent="0.3">
      <c r="A181" s="31" t="s">
        <v>315</v>
      </c>
      <c r="B181" s="73" t="s">
        <v>32</v>
      </c>
      <c r="C181" s="73"/>
      <c r="D181" s="74"/>
      <c r="E181" s="74"/>
      <c r="F181" s="73" t="s">
        <v>355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7" t="s">
        <v>36</v>
      </c>
      <c r="B186" s="358"/>
      <c r="C186" s="359"/>
      <c r="D186" s="289">
        <f>SUM(B181:C185)</f>
        <v>8</v>
      </c>
    </row>
    <row r="187" spans="1:7" x14ac:dyDescent="0.3">
      <c r="A187" s="357" t="s">
        <v>295</v>
      </c>
      <c r="B187" s="358"/>
      <c r="C187" s="359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5" t="s">
        <v>216</v>
      </c>
      <c r="B189" s="366"/>
      <c r="C189" s="366"/>
      <c r="D189" s="366"/>
      <c r="E189" s="366"/>
      <c r="F189" s="366"/>
    </row>
    <row r="190" spans="1:7" x14ac:dyDescent="0.3">
      <c r="A190" s="31" t="s">
        <v>370</v>
      </c>
      <c r="B190" s="73" t="s">
        <v>32</v>
      </c>
      <c r="C190" s="73"/>
      <c r="D190" s="73"/>
      <c r="E190" s="73"/>
      <c r="F190" s="73" t="s">
        <v>355</v>
      </c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7" t="s">
        <v>36</v>
      </c>
      <c r="B194" s="358"/>
      <c r="C194" s="359"/>
      <c r="D194" s="259">
        <f>SUM(B190:C193)</f>
        <v>2</v>
      </c>
    </row>
    <row r="195" spans="1:6" x14ac:dyDescent="0.3">
      <c r="A195" s="357" t="s">
        <v>295</v>
      </c>
      <c r="B195" s="358"/>
      <c r="C195" s="359"/>
      <c r="D195" s="288">
        <f>D194/(COUNT(B190:C193)*2)</f>
        <v>1</v>
      </c>
    </row>
    <row r="197" spans="1:6" ht="18" x14ac:dyDescent="0.35">
      <c r="A197" s="47" t="s">
        <v>465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111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0.88095238095238093</v>
      </c>
    </row>
  </sheetData>
  <sheetProtection algorithmName="SHA-512" hashValue="7VC9NB+jZUyQCXY+D+Gcb23qdfqUyAVHTqltWnbkT89B+daRRtfdYic4AvbbPh911E+UXDtjcVMgZ/vAXmgS7Q==" saltValue="xVNTAYTXA9S7ifw6vGu8tQ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F509" sqref="F509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9"/>
      <c r="E1" s="329"/>
      <c r="F1" s="329"/>
      <c r="G1" s="329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04"/>
    </row>
    <row r="8" spans="1:7" ht="29.25" x14ac:dyDescent="0.45">
      <c r="A8" s="331" t="str">
        <f>'Page de garde'!D18</f>
        <v>Akouda</v>
      </c>
      <c r="B8" s="331"/>
      <c r="C8" s="331"/>
      <c r="D8" s="331"/>
      <c r="E8" s="331"/>
      <c r="F8" s="331"/>
      <c r="G8" s="104"/>
    </row>
    <row r="9" spans="1:7" ht="24" x14ac:dyDescent="0.45">
      <c r="A9" s="245" t="s">
        <v>42</v>
      </c>
      <c r="B9" s="332" t="s">
        <v>469</v>
      </c>
      <c r="C9" s="332"/>
      <c r="D9" s="332"/>
      <c r="E9" s="332"/>
      <c r="F9" s="332"/>
      <c r="G9" s="104"/>
    </row>
    <row r="10" spans="1:7" ht="24" x14ac:dyDescent="0.45">
      <c r="A10" s="246" t="s">
        <v>44</v>
      </c>
      <c r="B10" s="333" t="s">
        <v>470</v>
      </c>
      <c r="C10" s="333"/>
      <c r="D10" s="333"/>
      <c r="E10" s="333"/>
      <c r="F10" s="333"/>
      <c r="G10" s="104"/>
    </row>
    <row r="11" spans="1:7" ht="24" x14ac:dyDescent="0.45">
      <c r="A11" s="245" t="s">
        <v>43</v>
      </c>
      <c r="B11" s="328">
        <v>43405</v>
      </c>
      <c r="C11" s="328"/>
      <c r="D11" s="328"/>
      <c r="E11" s="328"/>
      <c r="F11" s="328"/>
      <c r="G11" s="104"/>
    </row>
    <row r="12" spans="1:7" ht="24" x14ac:dyDescent="0.45">
      <c r="A12" s="245" t="s">
        <v>239</v>
      </c>
      <c r="B12" s="334">
        <f>D549</f>
        <v>0.88529411764705879</v>
      </c>
      <c r="C12" s="334"/>
      <c r="D12" s="334"/>
      <c r="E12" s="334"/>
      <c r="F12" s="334"/>
      <c r="G12" s="104"/>
    </row>
    <row r="13" spans="1:7" ht="22.5" x14ac:dyDescent="0.45">
      <c r="D13" s="335"/>
      <c r="E13" s="335"/>
      <c r="F13" s="335"/>
      <c r="G13" s="335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43405</v>
      </c>
      <c r="B16" s="143"/>
      <c r="C16" s="143"/>
      <c r="D16" s="143"/>
      <c r="E16" s="143"/>
      <c r="F16" s="156"/>
    </row>
    <row r="17" spans="1:8" ht="16.5" customHeight="1" x14ac:dyDescent="0.3">
      <c r="A17" s="336" t="s">
        <v>30</v>
      </c>
      <c r="B17" s="337" t="s">
        <v>31</v>
      </c>
      <c r="C17" s="337"/>
      <c r="D17" s="337" t="s">
        <v>46</v>
      </c>
      <c r="E17" s="338" t="s">
        <v>310</v>
      </c>
      <c r="F17" s="338" t="s">
        <v>357</v>
      </c>
    </row>
    <row r="18" spans="1:8" ht="16.5" customHeight="1" x14ac:dyDescent="0.3">
      <c r="A18" s="336"/>
      <c r="B18" s="247" t="s">
        <v>34</v>
      </c>
      <c r="C18" s="247" t="s">
        <v>33</v>
      </c>
      <c r="D18" s="337"/>
      <c r="E18" s="338"/>
      <c r="F18" s="338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 t="s">
        <v>32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9" t="s">
        <v>378</v>
      </c>
      <c r="B38" s="340"/>
      <c r="C38" s="340"/>
      <c r="D38" s="340"/>
      <c r="E38" s="340"/>
      <c r="F38" s="341"/>
    </row>
    <row r="39" spans="1:7" ht="50.25" customHeight="1" x14ac:dyDescent="0.3">
      <c r="A39" s="4" t="s">
        <v>360</v>
      </c>
      <c r="B39" s="109">
        <v>0</v>
      </c>
      <c r="C39" s="109"/>
      <c r="D39" s="92" t="s">
        <v>502</v>
      </c>
      <c r="E39" s="74" t="s">
        <v>503</v>
      </c>
      <c r="F39" s="158" t="s">
        <v>355</v>
      </c>
    </row>
    <row r="40" spans="1:7" ht="68.25" customHeight="1" x14ac:dyDescent="0.3">
      <c r="A40" s="53" t="s">
        <v>380</v>
      </c>
      <c r="B40" s="109">
        <v>0</v>
      </c>
      <c r="C40" s="109"/>
      <c r="D40" s="92" t="s">
        <v>504</v>
      </c>
      <c r="E40" s="74" t="s">
        <v>471</v>
      </c>
      <c r="F40" s="158" t="s">
        <v>356</v>
      </c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COUNTIF('A1 Exploitation'!F21:F40,"ok")</f>
        <v>1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18</v>
      </c>
    </row>
    <row r="43" spans="1:7" x14ac:dyDescent="0.3">
      <c r="A43" s="248" t="s">
        <v>35</v>
      </c>
      <c r="B43" s="249"/>
      <c r="C43" s="250"/>
      <c r="D43" s="251">
        <f>D42/(COUNT(B29:C37,B39:C41)*2)</f>
        <v>0.81818181818181823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24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0.8571428571428571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43405</v>
      </c>
      <c r="B49" s="103"/>
      <c r="C49" s="111"/>
      <c r="D49" s="103"/>
    </row>
    <row r="50" spans="1:7" x14ac:dyDescent="0.3">
      <c r="A50" s="336" t="s">
        <v>30</v>
      </c>
      <c r="B50" s="337" t="s">
        <v>31</v>
      </c>
      <c r="C50" s="337"/>
      <c r="D50" s="337" t="s">
        <v>46</v>
      </c>
      <c r="E50" s="338" t="s">
        <v>310</v>
      </c>
      <c r="F50" s="338" t="s">
        <v>359</v>
      </c>
      <c r="G50" s="106"/>
    </row>
    <row r="51" spans="1:7" x14ac:dyDescent="0.3">
      <c r="A51" s="336"/>
      <c r="B51" s="247" t="s">
        <v>34</v>
      </c>
      <c r="C51" s="247" t="s">
        <v>33</v>
      </c>
      <c r="D51" s="337"/>
      <c r="E51" s="338"/>
      <c r="F51" s="338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>
        <v>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14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ht="49.5" x14ac:dyDescent="0.3">
      <c r="A65" s="197" t="s">
        <v>375</v>
      </c>
      <c r="B65" s="109" t="s">
        <v>32</v>
      </c>
      <c r="C65" s="110" t="str">
        <f>IF(B65=0, -5, "0")</f>
        <v>0</v>
      </c>
      <c r="D65" s="121" t="s">
        <v>512</v>
      </c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>
        <v>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ht="49.5" x14ac:dyDescent="0.3">
      <c r="A75" s="53" t="s">
        <v>251</v>
      </c>
      <c r="B75" s="109">
        <v>1</v>
      </c>
      <c r="C75" s="110"/>
      <c r="D75" s="317" t="s">
        <v>505</v>
      </c>
      <c r="E75" s="85"/>
      <c r="F75" s="158" t="s">
        <v>355</v>
      </c>
      <c r="G75" s="168"/>
    </row>
    <row r="76" spans="1:7" s="91" customFormat="1" ht="49.5" x14ac:dyDescent="0.3">
      <c r="A76" s="53" t="s">
        <v>156</v>
      </c>
      <c r="B76" s="109">
        <v>2</v>
      </c>
      <c r="C76" s="110"/>
      <c r="D76" s="114" t="s">
        <v>513</v>
      </c>
      <c r="E76" s="85"/>
      <c r="F76" s="158"/>
      <c r="G76" s="168"/>
    </row>
    <row r="77" spans="1:7" s="91" customFormat="1" x14ac:dyDescent="0.3">
      <c r="A77" s="53" t="s">
        <v>170</v>
      </c>
      <c r="B77" s="109">
        <v>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>
        <v>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11</v>
      </c>
    </row>
    <row r="85" spans="1:7" x14ac:dyDescent="0.3">
      <c r="A85" s="248" t="s">
        <v>35</v>
      </c>
      <c r="B85" s="249"/>
      <c r="C85" s="250"/>
      <c r="D85" s="251">
        <f>D84/(COUNT(B65:C83)*2)</f>
        <v>0.91666666666666663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ht="33" x14ac:dyDescent="0.3">
      <c r="A88" s="4" t="s">
        <v>96</v>
      </c>
      <c r="B88" s="109">
        <v>1</v>
      </c>
      <c r="C88" s="109"/>
      <c r="D88" s="315" t="s">
        <v>479</v>
      </c>
      <c r="E88" s="73"/>
      <c r="F88" s="158" t="s">
        <v>355</v>
      </c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2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9" t="s">
        <v>378</v>
      </c>
      <c r="B94" s="340"/>
      <c r="C94" s="340"/>
      <c r="D94" s="340"/>
      <c r="E94" s="340"/>
      <c r="F94" s="341"/>
    </row>
    <row r="95" spans="1:7" ht="26.25" customHeight="1" x14ac:dyDescent="0.3">
      <c r="A95" s="183" t="s">
        <v>360</v>
      </c>
      <c r="B95" s="109">
        <v>1</v>
      </c>
      <c r="C95" s="184"/>
      <c r="D95" s="314" t="s">
        <v>472</v>
      </c>
      <c r="E95" s="85"/>
      <c r="F95" s="158" t="s">
        <v>355</v>
      </c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1</v>
      </c>
      <c r="C97" s="167"/>
      <c r="D97" s="177" t="s">
        <v>473</v>
      </c>
      <c r="E97" s="85"/>
      <c r="F97" s="158" t="s">
        <v>355</v>
      </c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f>IF(D99=1, 2, IF(AND(D99&lt;1,D99&gt;0), 1, "0"))</f>
        <v>2</v>
      </c>
      <c r="C99" s="167"/>
      <c r="D99" s="226">
        <f>IFERROR(E99/F99,"N.A")</f>
        <v>1</v>
      </c>
      <c r="E99" s="227">
        <f>COUNTIF('A1 Exploitation'!F53:F98,"ok")</f>
        <v>5</v>
      </c>
      <c r="F99" s="228">
        <f>COUNTA('A1 Exploitation'!F53:F98)</f>
        <v>5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17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0.85</v>
      </c>
    </row>
    <row r="102" spans="1:7" ht="18" x14ac:dyDescent="0.35">
      <c r="A102" s="268" t="s">
        <v>61</v>
      </c>
      <c r="B102" s="269"/>
      <c r="C102" s="270"/>
      <c r="D102" s="271">
        <f>SUM(D84,D100,D61)</f>
        <v>42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0.91304347826086951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43405</v>
      </c>
      <c r="B106" s="103"/>
      <c r="C106" s="111"/>
      <c r="D106" s="103"/>
    </row>
    <row r="107" spans="1:7" x14ac:dyDescent="0.3">
      <c r="A107" s="336" t="s">
        <v>30</v>
      </c>
      <c r="B107" s="337" t="s">
        <v>31</v>
      </c>
      <c r="C107" s="337"/>
      <c r="D107" s="337" t="s">
        <v>46</v>
      </c>
      <c r="E107" s="338" t="s">
        <v>310</v>
      </c>
      <c r="F107" s="338" t="s">
        <v>359</v>
      </c>
    </row>
    <row r="108" spans="1:7" x14ac:dyDescent="0.3">
      <c r="A108" s="336"/>
      <c r="B108" s="247" t="s">
        <v>34</v>
      </c>
      <c r="C108" s="247" t="s">
        <v>33</v>
      </c>
      <c r="D108" s="337"/>
      <c r="E108" s="338"/>
      <c r="F108" s="338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2</v>
      </c>
      <c r="C110" s="109"/>
      <c r="D110" s="74" t="s">
        <v>474</v>
      </c>
      <c r="E110" s="74"/>
      <c r="F110" s="158"/>
    </row>
    <row r="111" spans="1:7" x14ac:dyDescent="0.3">
      <c r="A111" s="6" t="s">
        <v>255</v>
      </c>
      <c r="B111" s="109">
        <v>2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>
        <v>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12</v>
      </c>
    </row>
    <row r="118" spans="1:6" x14ac:dyDescent="0.3">
      <c r="A118" s="248" t="s">
        <v>35</v>
      </c>
      <c r="B118" s="249"/>
      <c r="C118" s="250"/>
      <c r="D118" s="251">
        <f>D117/(COUNT(B110:C116)*2)</f>
        <v>1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2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2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2</v>
      </c>
      <c r="C123" s="109"/>
      <c r="D123" s="126"/>
      <c r="E123" s="85"/>
      <c r="F123" s="158"/>
    </row>
    <row r="124" spans="1:6" ht="66" x14ac:dyDescent="0.3">
      <c r="A124" s="4" t="s">
        <v>59</v>
      </c>
      <c r="B124" s="109">
        <v>1</v>
      </c>
      <c r="C124" s="109"/>
      <c r="D124" s="316" t="s">
        <v>480</v>
      </c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 t="s">
        <v>475</v>
      </c>
      <c r="E127" s="73"/>
      <c r="F127" s="158"/>
    </row>
    <row r="128" spans="1:6" ht="33" x14ac:dyDescent="0.3">
      <c r="A128" s="4" t="s">
        <v>170</v>
      </c>
      <c r="B128" s="109">
        <v>1</v>
      </c>
      <c r="C128" s="110"/>
      <c r="D128" s="74" t="s">
        <v>506</v>
      </c>
      <c r="E128" s="73"/>
      <c r="F128" s="158"/>
    </row>
    <row r="129" spans="1:7" s="91" customFormat="1" ht="29.25" customHeight="1" x14ac:dyDescent="0.3">
      <c r="A129" s="190" t="s">
        <v>458</v>
      </c>
      <c r="B129" s="109">
        <v>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>
        <v>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>
        <v>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>
        <v>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2</v>
      </c>
      <c r="C135" s="109"/>
      <c r="D135" s="74"/>
      <c r="E135" s="73"/>
      <c r="F135" s="158"/>
      <c r="G135" s="106"/>
    </row>
    <row r="136" spans="1:7" ht="55.5" customHeight="1" x14ac:dyDescent="0.3">
      <c r="A136" s="53" t="s">
        <v>178</v>
      </c>
      <c r="B136" s="109">
        <v>1</v>
      </c>
      <c r="C136" s="109"/>
      <c r="D136" s="74" t="s">
        <v>476</v>
      </c>
      <c r="E136" s="73"/>
      <c r="F136" s="158"/>
      <c r="G136" s="168"/>
    </row>
    <row r="137" spans="1:7" x14ac:dyDescent="0.3">
      <c r="A137" s="41" t="s">
        <v>382</v>
      </c>
      <c r="B137" s="109">
        <v>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>
        <v>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27</v>
      </c>
    </row>
    <row r="140" spans="1:7" x14ac:dyDescent="0.3">
      <c r="A140" s="248" t="s">
        <v>35</v>
      </c>
      <c r="B140" s="249"/>
      <c r="C140" s="250"/>
      <c r="D140" s="251">
        <f>D139/(COUNT(B121:C138)*2)</f>
        <v>0.9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>
        <v>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>
        <v>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>
        <v>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2" t="s">
        <v>378</v>
      </c>
      <c r="B148" s="343"/>
      <c r="C148" s="343"/>
      <c r="D148" s="344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1</v>
      </c>
      <c r="C149" s="179"/>
      <c r="D149" s="188" t="s">
        <v>472</v>
      </c>
      <c r="E149" s="95"/>
      <c r="F149" s="158"/>
      <c r="G149" s="106"/>
    </row>
    <row r="150" spans="1:7" s="91" customFormat="1" x14ac:dyDescent="0.3">
      <c r="A150" s="41" t="s">
        <v>385</v>
      </c>
      <c r="B150" s="109">
        <v>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>
        <f>IF(D153=1, 2, IF(AND(D153&lt;1,D153&gt;0), 1, "0"))</f>
        <v>2</v>
      </c>
      <c r="C153" s="116"/>
      <c r="D153" s="226">
        <f>IFERROR(E153/F153,"N.A")</f>
        <v>1</v>
      </c>
      <c r="E153" s="227">
        <f>COUNTIF('A1 Exploitation'!F110:F152,"ok")</f>
        <v>2</v>
      </c>
      <c r="F153" s="228">
        <f>COUNTA('A1 Exploitation'!F110:F152)</f>
        <v>2</v>
      </c>
    </row>
    <row r="154" spans="1:7" x14ac:dyDescent="0.3">
      <c r="A154" s="248" t="s">
        <v>36</v>
      </c>
      <c r="B154" s="248"/>
      <c r="C154" s="248"/>
      <c r="D154" s="248">
        <f>SUM(B143:C147,B149:C153)</f>
        <v>19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0.95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58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0.93548387096774188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43405</v>
      </c>
      <c r="B161" s="103"/>
      <c r="C161" s="111"/>
      <c r="D161" s="106"/>
    </row>
    <row r="162" spans="1:7" x14ac:dyDescent="0.3">
      <c r="A162" s="336" t="s">
        <v>30</v>
      </c>
      <c r="B162" s="337" t="s">
        <v>31</v>
      </c>
      <c r="C162" s="337"/>
      <c r="D162" s="337" t="s">
        <v>46</v>
      </c>
      <c r="E162" s="338" t="s">
        <v>310</v>
      </c>
      <c r="F162" s="338" t="s">
        <v>359</v>
      </c>
      <c r="G162" s="106"/>
    </row>
    <row r="163" spans="1:7" x14ac:dyDescent="0.3">
      <c r="A163" s="336"/>
      <c r="B163" s="247" t="s">
        <v>34</v>
      </c>
      <c r="C163" s="247" t="s">
        <v>33</v>
      </c>
      <c r="D163" s="337"/>
      <c r="E163" s="338"/>
      <c r="F163" s="338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2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2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>
        <v>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14</v>
      </c>
    </row>
    <row r="173" spans="1:7" x14ac:dyDescent="0.3">
      <c r="A173" s="248" t="s">
        <v>35</v>
      </c>
      <c r="B173" s="249"/>
      <c r="C173" s="250"/>
      <c r="D173" s="251">
        <f>D172/(COUNT(B165:C171)*2)</f>
        <v>1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2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2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1</v>
      </c>
      <c r="C178" s="109"/>
      <c r="D178" s="127" t="s">
        <v>477</v>
      </c>
      <c r="E178" s="73"/>
      <c r="F178" s="158" t="s">
        <v>356</v>
      </c>
    </row>
    <row r="179" spans="1:7" x14ac:dyDescent="0.3">
      <c r="A179" s="4" t="s">
        <v>241</v>
      </c>
      <c r="B179" s="109">
        <v>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>
        <v>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>
        <v>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>
        <v>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>
        <v>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>
        <v>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2</v>
      </c>
      <c r="C193" s="109"/>
      <c r="D193" s="171"/>
      <c r="E193" s="73"/>
      <c r="F193" s="158"/>
    </row>
    <row r="194" spans="1:7" s="91" customFormat="1" ht="100.5" customHeight="1" x14ac:dyDescent="0.3">
      <c r="A194" s="209" t="s">
        <v>387</v>
      </c>
      <c r="B194" s="109">
        <v>0</v>
      </c>
      <c r="C194" s="112">
        <f>IF(B194=0, -10, "0")</f>
        <v>-10</v>
      </c>
      <c r="D194" s="95" t="s">
        <v>507</v>
      </c>
      <c r="E194" s="85"/>
      <c r="F194" s="158" t="s">
        <v>356</v>
      </c>
      <c r="G194" s="106"/>
    </row>
    <row r="195" spans="1:7" s="91" customFormat="1" ht="20.25" customHeight="1" x14ac:dyDescent="0.3">
      <c r="A195" s="345" t="s">
        <v>378</v>
      </c>
      <c r="B195" s="345"/>
      <c r="C195" s="345"/>
      <c r="D195" s="345"/>
      <c r="E195" s="345"/>
      <c r="F195" s="345"/>
      <c r="G195" s="106"/>
    </row>
    <row r="196" spans="1:7" s="91" customFormat="1" ht="35.25" customHeight="1" x14ac:dyDescent="0.3">
      <c r="A196" s="4" t="s">
        <v>360</v>
      </c>
      <c r="B196" s="109">
        <v>1</v>
      </c>
      <c r="C196" s="110"/>
      <c r="D196" s="95" t="s">
        <v>478</v>
      </c>
      <c r="E196" s="85"/>
      <c r="F196" s="158" t="s">
        <v>355</v>
      </c>
      <c r="G196" s="106"/>
    </row>
    <row r="197" spans="1:7" s="91" customFormat="1" ht="25.5" customHeight="1" x14ac:dyDescent="0.3">
      <c r="A197" s="53" t="s">
        <v>455</v>
      </c>
      <c r="B197" s="109">
        <v>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>
        <f>IF(D200=1, 2, IF(AND(D200&lt;1,D200&gt;0), 1, "0"))</f>
        <v>2</v>
      </c>
      <c r="C200" s="109"/>
      <c r="D200" s="226">
        <f>IFERROR(E200/F200,"N.A")</f>
        <v>1</v>
      </c>
      <c r="E200" s="227">
        <f>COUNTIF('A1 Exploitation'!F165:F199,"ok")</f>
        <v>2</v>
      </c>
      <c r="F200" s="228">
        <f>COUNTA('A1 Exploitation'!F165:F199)</f>
        <v>2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34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0.68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48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0.75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43405</v>
      </c>
      <c r="B208" s="103"/>
      <c r="C208" s="111"/>
      <c r="D208" s="103"/>
    </row>
    <row r="209" spans="1:7" x14ac:dyDescent="0.3">
      <c r="A209" s="336" t="s">
        <v>30</v>
      </c>
      <c r="B209" s="337" t="s">
        <v>31</v>
      </c>
      <c r="C209" s="337"/>
      <c r="D209" s="337" t="s">
        <v>46</v>
      </c>
      <c r="E209" s="338" t="s">
        <v>310</v>
      </c>
      <c r="F209" s="338" t="s">
        <v>359</v>
      </c>
      <c r="G209" s="106"/>
    </row>
    <row r="210" spans="1:7" x14ac:dyDescent="0.3">
      <c r="A210" s="336"/>
      <c r="B210" s="247" t="s">
        <v>34</v>
      </c>
      <c r="C210" s="247" t="s">
        <v>33</v>
      </c>
      <c r="D210" s="337"/>
      <c r="E210" s="338"/>
      <c r="F210" s="338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460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5" t="s">
        <v>378</v>
      </c>
      <c r="B256" s="345"/>
      <c r="C256" s="345"/>
      <c r="D256" s="345"/>
      <c r="E256" s="345"/>
      <c r="F256" s="345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43405</v>
      </c>
      <c r="B269" s="103"/>
      <c r="C269" s="111"/>
      <c r="D269" s="103"/>
      <c r="F269" s="160"/>
      <c r="G269" s="168"/>
    </row>
    <row r="270" spans="1:7" s="13" customFormat="1" x14ac:dyDescent="0.3">
      <c r="A270" s="336" t="s">
        <v>30</v>
      </c>
      <c r="B270" s="337" t="s">
        <v>31</v>
      </c>
      <c r="C270" s="337"/>
      <c r="D270" s="337" t="s">
        <v>46</v>
      </c>
      <c r="E270" s="338" t="s">
        <v>310</v>
      </c>
      <c r="F270" s="338" t="s">
        <v>359</v>
      </c>
      <c r="G270" s="168"/>
    </row>
    <row r="271" spans="1:7" s="13" customFormat="1" x14ac:dyDescent="0.3">
      <c r="A271" s="336"/>
      <c r="B271" s="247" t="s">
        <v>34</v>
      </c>
      <c r="C271" s="247" t="s">
        <v>33</v>
      </c>
      <c r="D271" s="337"/>
      <c r="E271" s="338"/>
      <c r="F271" s="338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6" t="s">
        <v>395</v>
      </c>
      <c r="B308" s="347"/>
      <c r="C308" s="347"/>
      <c r="D308" s="347"/>
      <c r="E308" s="347"/>
      <c r="F308" s="348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43405</v>
      </c>
      <c r="B321" s="103"/>
      <c r="C321" s="111"/>
      <c r="D321" s="106"/>
    </row>
    <row r="322" spans="1:7" x14ac:dyDescent="0.3">
      <c r="A322" s="336" t="s">
        <v>30</v>
      </c>
      <c r="B322" s="337" t="s">
        <v>31</v>
      </c>
      <c r="C322" s="337"/>
      <c r="D322" s="337" t="s">
        <v>46</v>
      </c>
      <c r="E322" s="338" t="s">
        <v>310</v>
      </c>
      <c r="F322" s="338" t="s">
        <v>359</v>
      </c>
      <c r="G322" s="106"/>
    </row>
    <row r="323" spans="1:7" x14ac:dyDescent="0.3">
      <c r="A323" s="336"/>
      <c r="B323" s="247" t="s">
        <v>34</v>
      </c>
      <c r="C323" s="247" t="s">
        <v>33</v>
      </c>
      <c r="D323" s="337"/>
      <c r="E323" s="338"/>
      <c r="F323" s="338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6" t="s">
        <v>378</v>
      </c>
      <c r="B349" s="347"/>
      <c r="C349" s="347"/>
      <c r="D349" s="347"/>
      <c r="E349" s="347"/>
      <c r="F349" s="347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">
        <v>32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43405</v>
      </c>
      <c r="B361" s="103"/>
      <c r="C361" s="111"/>
      <c r="D361" s="103"/>
    </row>
    <row r="362" spans="1:7" x14ac:dyDescent="0.3">
      <c r="A362" s="336" t="s">
        <v>30</v>
      </c>
      <c r="B362" s="337" t="s">
        <v>31</v>
      </c>
      <c r="C362" s="337"/>
      <c r="D362" s="337" t="s">
        <v>46</v>
      </c>
      <c r="E362" s="338" t="s">
        <v>310</v>
      </c>
      <c r="F362" s="338" t="s">
        <v>359</v>
      </c>
      <c r="G362" s="106"/>
    </row>
    <row r="363" spans="1:7" x14ac:dyDescent="0.3">
      <c r="A363" s="336"/>
      <c r="B363" s="247" t="s">
        <v>34</v>
      </c>
      <c r="C363" s="247" t="s">
        <v>33</v>
      </c>
      <c r="D363" s="337"/>
      <c r="E363" s="338"/>
      <c r="F363" s="338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49.5" x14ac:dyDescent="0.3">
      <c r="A377" s="53" t="s">
        <v>100</v>
      </c>
      <c r="B377" s="109">
        <v>1</v>
      </c>
      <c r="C377" s="109"/>
      <c r="D377" s="74" t="s">
        <v>481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82.5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501</v>
      </c>
      <c r="E381" s="73"/>
      <c r="F381" s="158" t="s">
        <v>355</v>
      </c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5" t="s">
        <v>378</v>
      </c>
      <c r="B383" s="345"/>
      <c r="C383" s="345"/>
      <c r="D383" s="345"/>
      <c r="E383" s="345"/>
      <c r="F383" s="345"/>
      <c r="G383" s="106"/>
    </row>
    <row r="384" spans="1:7" ht="27" customHeight="1" x14ac:dyDescent="0.3">
      <c r="A384" s="53" t="s">
        <v>360</v>
      </c>
      <c r="B384" s="109">
        <v>1</v>
      </c>
      <c r="C384" s="109"/>
      <c r="D384" s="121" t="s">
        <v>472</v>
      </c>
      <c r="E384" s="73"/>
      <c r="F384" s="158" t="s">
        <v>355</v>
      </c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0.66666666666666663</v>
      </c>
      <c r="E386" s="227">
        <f>COUNTIF('A1 Exploitation'!F365:F385,"ok")</f>
        <v>2</v>
      </c>
      <c r="F386" s="228">
        <f>COUNTA('A1 Exploitation'!F365:F385)</f>
        <v>3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0.77777777777777779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0.88235294117647056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43405</v>
      </c>
      <c r="B394" s="103"/>
      <c r="C394" s="111"/>
      <c r="D394" s="106"/>
      <c r="G394" s="106"/>
    </row>
    <row r="395" spans="1:7" x14ac:dyDescent="0.3">
      <c r="A395" s="336" t="s">
        <v>30</v>
      </c>
      <c r="B395" s="337" t="s">
        <v>31</v>
      </c>
      <c r="C395" s="337"/>
      <c r="D395" s="337" t="s">
        <v>46</v>
      </c>
      <c r="E395" s="338" t="s">
        <v>310</v>
      </c>
      <c r="F395" s="338" t="s">
        <v>359</v>
      </c>
      <c r="G395" s="106"/>
    </row>
    <row r="396" spans="1:7" x14ac:dyDescent="0.3">
      <c r="A396" s="336"/>
      <c r="B396" s="247" t="s">
        <v>34</v>
      </c>
      <c r="C396" s="247" t="s">
        <v>33</v>
      </c>
      <c r="D396" s="337"/>
      <c r="E396" s="338"/>
      <c r="F396" s="338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1</v>
      </c>
      <c r="C404" s="109"/>
      <c r="D404" s="74" t="s">
        <v>500</v>
      </c>
      <c r="E404" s="73"/>
      <c r="F404" s="158" t="s">
        <v>355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49.5" x14ac:dyDescent="0.3">
      <c r="A410" s="4" t="s">
        <v>96</v>
      </c>
      <c r="B410" s="109">
        <v>1</v>
      </c>
      <c r="C410" s="109"/>
      <c r="D410" s="92" t="s">
        <v>482</v>
      </c>
      <c r="E410" s="73"/>
      <c r="F410" s="158" t="s">
        <v>355</v>
      </c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5" t="s">
        <v>378</v>
      </c>
      <c r="B435" s="345"/>
      <c r="C435" s="345"/>
      <c r="D435" s="345"/>
      <c r="E435" s="345"/>
      <c r="F435" s="345"/>
      <c r="G435" s="11"/>
    </row>
    <row r="436" spans="1:7" ht="26.25" customHeight="1" x14ac:dyDescent="0.3">
      <c r="A436" s="53" t="s">
        <v>360</v>
      </c>
      <c r="B436" s="109">
        <v>1</v>
      </c>
      <c r="C436" s="109"/>
      <c r="D436" s="108" t="s">
        <v>483</v>
      </c>
      <c r="E436" s="73"/>
      <c r="F436" s="158" t="s">
        <v>355</v>
      </c>
      <c r="G436" s="186"/>
    </row>
    <row r="437" spans="1:7" ht="30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226">
        <f>IFERROR(E439/F439,"N.A")</f>
        <v>1</v>
      </c>
      <c r="E439" s="227">
        <f>COUNTIF('A1 Exploitation'!F398:F438,"ok")</f>
        <v>1</v>
      </c>
      <c r="F439" s="228">
        <f>COUNTA('A1 Exploitation'!F398:F438)</f>
        <v>1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43405</v>
      </c>
      <c r="B447" s="103"/>
      <c r="C447" s="111"/>
      <c r="D447" s="103"/>
    </row>
    <row r="448" spans="1:7" x14ac:dyDescent="0.3">
      <c r="A448" s="336" t="s">
        <v>30</v>
      </c>
      <c r="B448" s="337" t="s">
        <v>31</v>
      </c>
      <c r="C448" s="337"/>
      <c r="D448" s="337" t="s">
        <v>46</v>
      </c>
      <c r="E448" s="338" t="s">
        <v>310</v>
      </c>
      <c r="F448" s="338" t="s">
        <v>359</v>
      </c>
      <c r="G448" s="106"/>
    </row>
    <row r="449" spans="1:6" x14ac:dyDescent="0.3">
      <c r="A449" s="336"/>
      <c r="B449" s="247" t="s">
        <v>34</v>
      </c>
      <c r="C449" s="247" t="s">
        <v>33</v>
      </c>
      <c r="D449" s="337"/>
      <c r="E449" s="338"/>
      <c r="F449" s="338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9" t="s">
        <v>378</v>
      </c>
      <c r="B471" s="350"/>
      <c r="C471" s="350"/>
      <c r="D471" s="350"/>
      <c r="E471" s="350"/>
      <c r="F471" s="350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51" t="s">
        <v>366</v>
      </c>
      <c r="B483" s="351"/>
      <c r="C483" s="351"/>
      <c r="D483" s="351"/>
      <c r="E483" s="280"/>
      <c r="F483" s="281"/>
    </row>
    <row r="484" spans="1:7" x14ac:dyDescent="0.3">
      <c r="A484" s="57">
        <f>B11</f>
        <v>43405</v>
      </c>
      <c r="B484" s="103"/>
      <c r="C484" s="111"/>
      <c r="D484" s="103"/>
    </row>
    <row r="485" spans="1:7" x14ac:dyDescent="0.3">
      <c r="A485" s="336" t="s">
        <v>30</v>
      </c>
      <c r="B485" s="337" t="s">
        <v>31</v>
      </c>
      <c r="C485" s="337"/>
      <c r="D485" s="337" t="s">
        <v>46</v>
      </c>
      <c r="E485" s="338" t="s">
        <v>310</v>
      </c>
      <c r="F485" s="338" t="s">
        <v>359</v>
      </c>
      <c r="G485" s="106"/>
    </row>
    <row r="486" spans="1:7" x14ac:dyDescent="0.3">
      <c r="A486" s="336"/>
      <c r="B486" s="247" t="s">
        <v>34</v>
      </c>
      <c r="C486" s="247" t="s">
        <v>33</v>
      </c>
      <c r="D486" s="337"/>
      <c r="E486" s="338"/>
      <c r="F486" s="338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1</v>
      </c>
      <c r="C492" s="110"/>
      <c r="D492" s="95" t="s">
        <v>484</v>
      </c>
      <c r="E492" s="85"/>
      <c r="F492" s="158" t="s">
        <v>355</v>
      </c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 t="s">
        <v>355</v>
      </c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1</v>
      </c>
      <c r="C498" s="167"/>
      <c r="D498" s="226">
        <f>IFERROR(E498/F498,"N.A")</f>
        <v>0.5</v>
      </c>
      <c r="E498" s="227">
        <f>COUNTIF('A1 Exploitation'!F488:F497,"ok")</f>
        <v>1</v>
      </c>
      <c r="F498" s="228">
        <f>COUNTA('A1 Exploitation'!F488:F497)</f>
        <v>2</v>
      </c>
    </row>
    <row r="499" spans="1:7" x14ac:dyDescent="0.3">
      <c r="A499" s="248" t="s">
        <v>36</v>
      </c>
      <c r="B499" s="248"/>
      <c r="C499" s="248"/>
      <c r="D499" s="258">
        <f>SUM(B496:C498)</f>
        <v>5</v>
      </c>
    </row>
    <row r="500" spans="1:7" x14ac:dyDescent="0.3">
      <c r="A500" s="248" t="s">
        <v>35</v>
      </c>
      <c r="B500" s="249"/>
      <c r="C500" s="250"/>
      <c r="D500" s="251">
        <f>D499/(COUNT(B496:C498)*2)</f>
        <v>0.83333333333333337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43405</v>
      </c>
      <c r="B506" s="103"/>
      <c r="C506" s="111"/>
      <c r="D506" s="103"/>
    </row>
    <row r="507" spans="1:7" x14ac:dyDescent="0.3">
      <c r="A507" s="336" t="s">
        <v>30</v>
      </c>
      <c r="B507" s="337" t="s">
        <v>31</v>
      </c>
      <c r="C507" s="337"/>
      <c r="D507" s="337" t="s">
        <v>46</v>
      </c>
      <c r="E507" s="338" t="s">
        <v>310</v>
      </c>
      <c r="F507" s="338" t="s">
        <v>359</v>
      </c>
      <c r="G507" s="106"/>
    </row>
    <row r="508" spans="1:7" x14ac:dyDescent="0.3">
      <c r="A508" s="336"/>
      <c r="B508" s="247" t="s">
        <v>34</v>
      </c>
      <c r="C508" s="247" t="s">
        <v>33</v>
      </c>
      <c r="D508" s="371"/>
      <c r="E508" s="338"/>
      <c r="F508" s="338"/>
    </row>
    <row r="509" spans="1:7" ht="33" x14ac:dyDescent="0.3">
      <c r="A509" s="5" t="s">
        <v>15</v>
      </c>
      <c r="B509" s="109">
        <v>2</v>
      </c>
      <c r="C509" s="109"/>
      <c r="D509" s="74" t="s">
        <v>485</v>
      </c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43405</v>
      </c>
      <c r="B517" s="103"/>
      <c r="C517" s="111"/>
      <c r="D517" s="103"/>
    </row>
    <row r="518" spans="1:7" x14ac:dyDescent="0.3">
      <c r="A518" s="336" t="s">
        <v>30</v>
      </c>
      <c r="B518" s="337" t="s">
        <v>31</v>
      </c>
      <c r="C518" s="337"/>
      <c r="D518" s="337" t="s">
        <v>46</v>
      </c>
      <c r="E518" s="338" t="s">
        <v>310</v>
      </c>
      <c r="F518" s="338" t="s">
        <v>359</v>
      </c>
      <c r="G518" s="106"/>
    </row>
    <row r="519" spans="1:7" x14ac:dyDescent="0.3">
      <c r="A519" s="336"/>
      <c r="B519" s="247" t="s">
        <v>34</v>
      </c>
      <c r="C519" s="247" t="s">
        <v>33</v>
      </c>
      <c r="D519" s="371"/>
      <c r="E519" s="338"/>
      <c r="F519" s="338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31.5" customHeight="1" x14ac:dyDescent="0.3">
      <c r="A524" s="7" t="s">
        <v>108</v>
      </c>
      <c r="B524" s="109">
        <v>1</v>
      </c>
      <c r="C524" s="109"/>
      <c r="D524" s="74" t="s">
        <v>486</v>
      </c>
      <c r="E524" s="73"/>
      <c r="F524" s="158" t="s">
        <v>355</v>
      </c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188" t="s">
        <v>487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1</v>
      </c>
      <c r="C531" s="179"/>
      <c r="D531" s="182" t="s">
        <v>488</v>
      </c>
      <c r="E531" s="85"/>
      <c r="F531" s="158" t="s">
        <v>355</v>
      </c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0.875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43405</v>
      </c>
      <c r="B537" s="103"/>
      <c r="C537" s="111"/>
      <c r="D537" s="103"/>
      <c r="G537" s="106"/>
    </row>
    <row r="538" spans="1:7" x14ac:dyDescent="0.3">
      <c r="A538" s="336" t="s">
        <v>30</v>
      </c>
      <c r="B538" s="337" t="s">
        <v>31</v>
      </c>
      <c r="C538" s="337"/>
      <c r="D538" s="337" t="s">
        <v>46</v>
      </c>
      <c r="E538" s="338" t="s">
        <v>310</v>
      </c>
      <c r="F538" s="338" t="s">
        <v>359</v>
      </c>
      <c r="G538" s="106"/>
    </row>
    <row r="539" spans="1:7" x14ac:dyDescent="0.3">
      <c r="A539" s="336"/>
      <c r="B539" s="247" t="s">
        <v>34</v>
      </c>
      <c r="C539" s="247" t="s">
        <v>33</v>
      </c>
      <c r="D539" s="371"/>
      <c r="E539" s="338"/>
      <c r="F539" s="338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0.91666666666666674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301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0.88529411764705879</v>
      </c>
    </row>
  </sheetData>
  <sheetProtection algorithmName="SHA-512" hashValue="8UTvxRyprZjFNdb0lPM9n6ImcmBlOVFi5hli3FZjTCKje6o0vLc7X1VC42e9aoJHcG+LV6G8Px45b4G9C6NJNA==" saltValue="Evssm7CNAeS+gHugYxn1+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9" orientation="portrait" r:id="rId1"/>
  <rowBreaks count="3" manualBreakCount="3">
    <brk id="85" max="6" man="1"/>
    <brk id="200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9" zoomScale="75" zoomScaleNormal="90" zoomScaleSheetLayoutView="75" workbookViewId="0">
      <selection activeCell="E194" sqref="E194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9"/>
      <c r="E1" s="329"/>
      <c r="F1" s="329"/>
      <c r="G1" s="32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73" t="s">
        <v>50</v>
      </c>
      <c r="B6" s="373"/>
      <c r="C6" s="373"/>
      <c r="D6" s="373"/>
      <c r="E6" s="373"/>
      <c r="F6" s="373"/>
      <c r="G6" s="104"/>
    </row>
    <row r="7" spans="1:7" s="11" customFormat="1" ht="21.75" customHeight="1" x14ac:dyDescent="0.45">
      <c r="A7" s="374" t="str">
        <f>'A2 Exploitation'!A8:F8</f>
        <v>Akouda</v>
      </c>
      <c r="B7" s="374"/>
      <c r="C7" s="374"/>
      <c r="D7" s="374"/>
      <c r="E7" s="374"/>
      <c r="F7" s="374"/>
      <c r="G7" s="104"/>
    </row>
    <row r="8" spans="1:7" s="11" customFormat="1" ht="24" x14ac:dyDescent="0.45">
      <c r="A8" s="243" t="s">
        <v>42</v>
      </c>
      <c r="B8" s="375" t="str">
        <f>'A2 Exploitation'!B9:F9</f>
        <v>Dr Raja Bouhalfaya</v>
      </c>
      <c r="C8" s="375"/>
      <c r="D8" s="375"/>
      <c r="E8" s="375"/>
      <c r="F8" s="375"/>
      <c r="G8" s="104"/>
    </row>
    <row r="9" spans="1:7" s="11" customFormat="1" ht="24" x14ac:dyDescent="0.45">
      <c r="A9" s="244" t="s">
        <v>44</v>
      </c>
      <c r="B9" s="376" t="str">
        <f>'A2 Exploitation'!B10:F10</f>
        <v>Directeur du magasin et gestionnaire du stock</v>
      </c>
      <c r="C9" s="376"/>
      <c r="D9" s="376"/>
      <c r="E9" s="376"/>
      <c r="F9" s="376"/>
      <c r="G9" s="104"/>
    </row>
    <row r="10" spans="1:7" s="11" customFormat="1" ht="24" x14ac:dyDescent="0.45">
      <c r="A10" s="243" t="s">
        <v>43</v>
      </c>
      <c r="B10" s="372">
        <f>'A2 Exploitation'!B11:F11</f>
        <v>43405</v>
      </c>
      <c r="C10" s="372"/>
      <c r="D10" s="372"/>
      <c r="E10" s="372"/>
      <c r="F10" s="372"/>
      <c r="G10" s="104"/>
    </row>
    <row r="11" spans="1:7" s="11" customFormat="1" ht="24" x14ac:dyDescent="0.45">
      <c r="A11" s="243" t="s">
        <v>294</v>
      </c>
      <c r="B11" s="377">
        <f>D199</f>
        <v>0.84426229508196726</v>
      </c>
      <c r="C11" s="377"/>
      <c r="D11" s="377"/>
      <c r="E11" s="377"/>
      <c r="F11" s="377"/>
      <c r="G11" s="104"/>
    </row>
    <row r="12" spans="1:7" s="11" customFormat="1" ht="22.5" x14ac:dyDescent="0.45">
      <c r="A12" s="10"/>
      <c r="D12" s="335"/>
      <c r="E12" s="335"/>
      <c r="F12" s="335"/>
      <c r="G12" s="335"/>
    </row>
    <row r="13" spans="1:7" s="11" customFormat="1" ht="11.25" customHeight="1" x14ac:dyDescent="0.3">
      <c r="A13" s="336" t="s">
        <v>30</v>
      </c>
      <c r="B13" s="337" t="s">
        <v>31</v>
      </c>
      <c r="C13" s="337"/>
      <c r="D13" s="337" t="s">
        <v>46</v>
      </c>
      <c r="E13" s="337" t="s">
        <v>190</v>
      </c>
      <c r="F13" s="337" t="s">
        <v>191</v>
      </c>
      <c r="G13" s="91"/>
    </row>
    <row r="14" spans="1:7" s="11" customFormat="1" ht="12.75" customHeight="1" x14ac:dyDescent="0.3">
      <c r="A14" s="336"/>
      <c r="B14" s="247" t="s">
        <v>34</v>
      </c>
      <c r="C14" s="247" t="s">
        <v>33</v>
      </c>
      <c r="D14" s="337"/>
      <c r="E14" s="337"/>
      <c r="F14" s="337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489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62" t="s">
        <v>36</v>
      </c>
      <c r="B22" s="363"/>
      <c r="C22" s="364"/>
      <c r="D22" s="290">
        <f>SUM(B17:C21)</f>
        <v>9</v>
      </c>
    </row>
    <row r="23" spans="1:7" x14ac:dyDescent="0.3">
      <c r="A23" s="357" t="s">
        <v>295</v>
      </c>
      <c r="B23" s="358"/>
      <c r="C23" s="359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5" t="s">
        <v>4</v>
      </c>
      <c r="B25" s="366"/>
      <c r="C25" s="366"/>
      <c r="D25" s="366"/>
      <c r="E25" s="366"/>
      <c r="F25" s="36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57" t="s">
        <v>36</v>
      </c>
      <c r="B33" s="358"/>
      <c r="C33" s="359"/>
      <c r="D33" s="289">
        <f>SUM(B26:C32)</f>
        <v>0</v>
      </c>
    </row>
    <row r="34" spans="1:7" x14ac:dyDescent="0.3">
      <c r="A34" s="357" t="s">
        <v>295</v>
      </c>
      <c r="B34" s="358"/>
      <c r="C34" s="359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5" t="s">
        <v>219</v>
      </c>
      <c r="B36" s="366"/>
      <c r="C36" s="366"/>
      <c r="D36" s="366"/>
      <c r="E36" s="366"/>
      <c r="F36" s="36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7" t="s">
        <v>36</v>
      </c>
      <c r="B42" s="358"/>
      <c r="C42" s="359"/>
      <c r="D42" s="289">
        <f>SUM(B37:C41)</f>
        <v>0</v>
      </c>
      <c r="E42" s="12"/>
      <c r="F42" s="12"/>
      <c r="G42" s="105"/>
    </row>
    <row r="43" spans="1:7" s="19" customFormat="1" x14ac:dyDescent="0.3">
      <c r="A43" s="357" t="s">
        <v>295</v>
      </c>
      <c r="B43" s="358"/>
      <c r="C43" s="359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7" t="s">
        <v>21</v>
      </c>
      <c r="B45" s="368"/>
      <c r="C45" s="368"/>
      <c r="D45" s="368"/>
      <c r="E45" s="368"/>
      <c r="F45" s="368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490</v>
      </c>
      <c r="E50" s="73"/>
      <c r="F50" s="73"/>
    </row>
    <row r="51" spans="1:7" ht="33.75" x14ac:dyDescent="0.35">
      <c r="A51" s="29" t="s">
        <v>296</v>
      </c>
      <c r="B51" s="73" t="s">
        <v>32</v>
      </c>
      <c r="C51" s="99" t="str">
        <f>IF(B51=0, -5, "0")</f>
        <v>0</v>
      </c>
      <c r="D51" s="74" t="s">
        <v>491</v>
      </c>
      <c r="E51" s="73"/>
      <c r="F51" s="73"/>
    </row>
    <row r="52" spans="1:7" x14ac:dyDescent="0.3">
      <c r="A52" s="357" t="s">
        <v>36</v>
      </c>
      <c r="B52" s="358"/>
      <c r="C52" s="359"/>
      <c r="D52" s="289">
        <f>SUM(B46:C51)</f>
        <v>10</v>
      </c>
    </row>
    <row r="53" spans="1:7" x14ac:dyDescent="0.3">
      <c r="A53" s="357" t="s">
        <v>295</v>
      </c>
      <c r="B53" s="358"/>
      <c r="C53" s="359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5" t="s">
        <v>8</v>
      </c>
      <c r="B55" s="366"/>
      <c r="C55" s="366"/>
      <c r="D55" s="366"/>
      <c r="E55" s="366"/>
      <c r="F55" s="366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ht="49.5" x14ac:dyDescent="0.3">
      <c r="A57" s="18" t="s">
        <v>168</v>
      </c>
      <c r="B57" s="73">
        <v>1</v>
      </c>
      <c r="C57" s="73"/>
      <c r="D57" s="74" t="s">
        <v>514</v>
      </c>
      <c r="E57" s="78"/>
      <c r="F57" s="73"/>
    </row>
    <row r="58" spans="1:7" ht="33" x14ac:dyDescent="0.3">
      <c r="A58" s="20" t="s">
        <v>244</v>
      </c>
      <c r="B58" s="73">
        <v>1</v>
      </c>
      <c r="C58" s="73"/>
      <c r="D58" s="74" t="s">
        <v>492</v>
      </c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102.75" x14ac:dyDescent="0.35">
      <c r="A60" s="30" t="s">
        <v>221</v>
      </c>
      <c r="B60" s="73">
        <v>2</v>
      </c>
      <c r="C60" s="99" t="str">
        <f>IF(B60=0, -5, "0")</f>
        <v>0</v>
      </c>
      <c r="D60" s="74" t="s">
        <v>493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7" t="s">
        <v>36</v>
      </c>
      <c r="B63" s="358"/>
      <c r="C63" s="359"/>
      <c r="D63" s="289">
        <f>SUM(B56:C62)</f>
        <v>12</v>
      </c>
    </row>
    <row r="64" spans="1:7" x14ac:dyDescent="0.3">
      <c r="A64" s="357" t="s">
        <v>295</v>
      </c>
      <c r="B64" s="358"/>
      <c r="C64" s="359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5" t="s">
        <v>130</v>
      </c>
      <c r="B66" s="366"/>
      <c r="C66" s="366"/>
      <c r="D66" s="366"/>
      <c r="E66" s="366"/>
      <c r="F66" s="36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7" t="s">
        <v>36</v>
      </c>
      <c r="B84" s="358"/>
      <c r="C84" s="359"/>
      <c r="D84" s="289">
        <f>SUM(B67:C83)</f>
        <v>0</v>
      </c>
    </row>
    <row r="85" spans="1:7" x14ac:dyDescent="0.3">
      <c r="A85" s="357" t="s">
        <v>295</v>
      </c>
      <c r="B85" s="358"/>
      <c r="C85" s="35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5" t="s">
        <v>211</v>
      </c>
      <c r="B87" s="366"/>
      <c r="C87" s="366"/>
      <c r="D87" s="366"/>
      <c r="E87" s="366"/>
      <c r="F87" s="366"/>
    </row>
    <row r="88" spans="1:7" ht="34.5" x14ac:dyDescent="0.4">
      <c r="A88" s="37" t="s">
        <v>273</v>
      </c>
      <c r="B88" s="89">
        <v>2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2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102" t="s">
        <v>515</v>
      </c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>
        <v>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2</v>
      </c>
      <c r="C95" s="73"/>
      <c r="D95" s="74"/>
      <c r="E95" s="73"/>
      <c r="F95" s="73"/>
    </row>
    <row r="96" spans="1:7" x14ac:dyDescent="0.3">
      <c r="A96" s="22" t="s">
        <v>282</v>
      </c>
      <c r="B96" s="89">
        <v>2</v>
      </c>
      <c r="C96" s="73"/>
      <c r="D96" s="74"/>
      <c r="E96" s="73"/>
      <c r="F96" s="73"/>
    </row>
    <row r="97" spans="1:7" x14ac:dyDescent="0.3">
      <c r="A97" s="22" t="s">
        <v>283</v>
      </c>
      <c r="B97" s="89">
        <v>2</v>
      </c>
      <c r="C97" s="73"/>
      <c r="D97" s="74"/>
      <c r="E97" s="73"/>
      <c r="F97" s="73"/>
    </row>
    <row r="98" spans="1:7" x14ac:dyDescent="0.3">
      <c r="A98" s="14" t="s">
        <v>134</v>
      </c>
      <c r="B98" s="89">
        <v>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 t="s">
        <v>494</v>
      </c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2</v>
      </c>
      <c r="C101" s="73"/>
      <c r="D101" s="74"/>
      <c r="E101" s="73"/>
      <c r="F101" s="73"/>
    </row>
    <row r="102" spans="1:7" x14ac:dyDescent="0.3">
      <c r="A102" s="357" t="s">
        <v>36</v>
      </c>
      <c r="B102" s="358"/>
      <c r="C102" s="359"/>
      <c r="D102" s="289">
        <f>SUM(B88:C101)</f>
        <v>18</v>
      </c>
    </row>
    <row r="103" spans="1:7" x14ac:dyDescent="0.3">
      <c r="A103" s="357" t="s">
        <v>295</v>
      </c>
      <c r="B103" s="358"/>
      <c r="C103" s="359"/>
      <c r="D103" s="288">
        <f>D102/(COUNT(B88:C101)*2)</f>
        <v>1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5" t="s">
        <v>212</v>
      </c>
      <c r="B106" s="366"/>
      <c r="C106" s="366"/>
      <c r="D106" s="366"/>
      <c r="E106" s="366"/>
      <c r="F106" s="366"/>
      <c r="G106" s="105"/>
    </row>
    <row r="107" spans="1:7" s="19" customFormat="1" ht="34.5" x14ac:dyDescent="0.4">
      <c r="A107" s="37" t="s">
        <v>274</v>
      </c>
      <c r="B107" s="89">
        <v>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>
        <v>2</v>
      </c>
      <c r="C112" s="99" t="str">
        <f>IF(B112=0, -5, "0")</f>
        <v>0</v>
      </c>
      <c r="D112" s="318" t="s">
        <v>495</v>
      </c>
      <c r="E112" s="73"/>
      <c r="F112" s="73"/>
      <c r="G112" s="105"/>
    </row>
    <row r="113" spans="1:7" s="19" customFormat="1" ht="66" x14ac:dyDescent="0.3">
      <c r="A113" s="18" t="s">
        <v>165</v>
      </c>
      <c r="B113" s="89">
        <v>1</v>
      </c>
      <c r="C113" s="73"/>
      <c r="D113" s="74" t="s">
        <v>508</v>
      </c>
      <c r="E113" s="73"/>
      <c r="F113" s="73"/>
      <c r="G113" s="105"/>
    </row>
    <row r="114" spans="1:7" s="19" customFormat="1" x14ac:dyDescent="0.3">
      <c r="A114" s="48" t="s">
        <v>282</v>
      </c>
      <c r="B114" s="89">
        <v>2</v>
      </c>
      <c r="C114" s="73"/>
      <c r="D114" s="74"/>
      <c r="E114" s="73"/>
      <c r="F114" s="73"/>
      <c r="G114" s="105"/>
    </row>
    <row r="115" spans="1:7" s="19" customFormat="1" ht="50.25" x14ac:dyDescent="0.35">
      <c r="A115" s="33" t="s">
        <v>312</v>
      </c>
      <c r="B115" s="89">
        <v>1</v>
      </c>
      <c r="C115" s="99" t="str">
        <f>IF(B115=0, -5, "0")</f>
        <v>0</v>
      </c>
      <c r="D115" s="74" t="s">
        <v>496</v>
      </c>
      <c r="E115" s="74"/>
      <c r="F115" s="73"/>
      <c r="G115" s="105"/>
    </row>
    <row r="116" spans="1:7" s="19" customFormat="1" ht="50.25" x14ac:dyDescent="0.35">
      <c r="A116" s="33" t="s">
        <v>317</v>
      </c>
      <c r="B116" s="89">
        <v>1</v>
      </c>
      <c r="C116" s="99" t="str">
        <f>IF(B116=0, -5, "0")</f>
        <v>0</v>
      </c>
      <c r="D116" s="74" t="s">
        <v>509</v>
      </c>
      <c r="E116" s="73"/>
      <c r="F116" s="73"/>
      <c r="G116" s="105"/>
    </row>
    <row r="117" spans="1:7" s="19" customFormat="1" x14ac:dyDescent="0.3">
      <c r="A117" s="38" t="s">
        <v>232</v>
      </c>
      <c r="B117" s="89">
        <v>2</v>
      </c>
      <c r="C117" s="73"/>
      <c r="D117" s="86"/>
      <c r="E117" s="73"/>
      <c r="F117" s="73"/>
      <c r="G117" s="105"/>
    </row>
    <row r="118" spans="1:7" s="19" customFormat="1" x14ac:dyDescent="0.3">
      <c r="A118" s="357" t="s">
        <v>36</v>
      </c>
      <c r="B118" s="358"/>
      <c r="C118" s="359"/>
      <c r="D118" s="289">
        <f>SUM(B107:C117)</f>
        <v>19</v>
      </c>
      <c r="E118" s="12"/>
      <c r="F118" s="12"/>
      <c r="G118" s="105"/>
    </row>
    <row r="119" spans="1:7" s="19" customFormat="1" x14ac:dyDescent="0.3">
      <c r="A119" s="357" t="s">
        <v>295</v>
      </c>
      <c r="B119" s="358"/>
      <c r="C119" s="359"/>
      <c r="D119" s="288">
        <f>D118/(COUNT(B107:C117)*2)</f>
        <v>0.86363636363636365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5" t="s">
        <v>185</v>
      </c>
      <c r="B121" s="366"/>
      <c r="C121" s="366"/>
      <c r="D121" s="366"/>
      <c r="E121" s="366"/>
      <c r="F121" s="36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7" t="s">
        <v>36</v>
      </c>
      <c r="B133" s="358"/>
      <c r="C133" s="359"/>
      <c r="D133" s="289">
        <f>SUM(B122:C132)</f>
        <v>0</v>
      </c>
    </row>
    <row r="134" spans="1:7" x14ac:dyDescent="0.3">
      <c r="A134" s="357" t="s">
        <v>295</v>
      </c>
      <c r="B134" s="358"/>
      <c r="C134" s="35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5" t="s">
        <v>71</v>
      </c>
      <c r="B136" s="366"/>
      <c r="C136" s="366"/>
      <c r="D136" s="366"/>
      <c r="E136" s="366"/>
      <c r="F136" s="36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7" t="s">
        <v>36</v>
      </c>
      <c r="B149" s="358"/>
      <c r="C149" s="359"/>
      <c r="D149" s="289">
        <f>SUM(B137:C148)</f>
        <v>0</v>
      </c>
    </row>
    <row r="150" spans="1:7" x14ac:dyDescent="0.3">
      <c r="A150" s="357" t="s">
        <v>295</v>
      </c>
      <c r="B150" s="358"/>
      <c r="C150" s="35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5" t="s">
        <v>217</v>
      </c>
      <c r="B152" s="366"/>
      <c r="C152" s="366"/>
      <c r="D152" s="366"/>
      <c r="E152" s="366"/>
      <c r="F152" s="366"/>
    </row>
    <row r="153" spans="1:7" ht="33" x14ac:dyDescent="0.3">
      <c r="A153" s="37" t="s">
        <v>279</v>
      </c>
      <c r="B153" s="73">
        <v>1</v>
      </c>
      <c r="C153" s="73"/>
      <c r="D153" s="74" t="s">
        <v>510</v>
      </c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50.25" x14ac:dyDescent="0.35">
      <c r="A156" s="29" t="s">
        <v>307</v>
      </c>
      <c r="B156" s="73">
        <v>0</v>
      </c>
      <c r="C156" s="99">
        <f>IF(B156=0, -5, "0")</f>
        <v>-5</v>
      </c>
      <c r="D156" s="74" t="s">
        <v>511</v>
      </c>
      <c r="E156" s="92" t="s">
        <v>497</v>
      </c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7" t="s">
        <v>36</v>
      </c>
      <c r="B161" s="363"/>
      <c r="C161" s="364"/>
      <c r="D161" s="290">
        <f>SUM(B153:C160)</f>
        <v>8</v>
      </c>
    </row>
    <row r="162" spans="1:7" x14ac:dyDescent="0.3">
      <c r="A162" s="357" t="s">
        <v>295</v>
      </c>
      <c r="B162" s="358"/>
      <c r="C162" s="359"/>
      <c r="D162" s="288">
        <f>D161/(COUNT(B153:C160)*2)</f>
        <v>0.44444444444444442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5" t="s">
        <v>77</v>
      </c>
      <c r="B164" s="366"/>
      <c r="C164" s="366"/>
      <c r="D164" s="366"/>
      <c r="E164" s="366"/>
      <c r="F164" s="366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7" t="s">
        <v>36</v>
      </c>
      <c r="B169" s="358"/>
      <c r="C169" s="359"/>
      <c r="D169" s="289">
        <f>SUM(B165:C168)</f>
        <v>8</v>
      </c>
    </row>
    <row r="170" spans="1:7" x14ac:dyDescent="0.3">
      <c r="A170" s="357" t="s">
        <v>295</v>
      </c>
      <c r="B170" s="358"/>
      <c r="C170" s="35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9" t="s">
        <v>17</v>
      </c>
      <c r="B172" s="370"/>
      <c r="C172" s="370"/>
      <c r="D172" s="370"/>
      <c r="E172" s="370"/>
      <c r="F172" s="370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7" t="s">
        <v>36</v>
      </c>
      <c r="B177" s="358"/>
      <c r="C177" s="359"/>
      <c r="D177" s="289">
        <f>SUM(B173:C176)</f>
        <v>8</v>
      </c>
    </row>
    <row r="178" spans="1:7" x14ac:dyDescent="0.3">
      <c r="A178" s="357" t="s">
        <v>295</v>
      </c>
      <c r="B178" s="358"/>
      <c r="C178" s="359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5" t="s">
        <v>78</v>
      </c>
      <c r="B180" s="366"/>
      <c r="C180" s="366"/>
      <c r="D180" s="366"/>
      <c r="E180" s="366"/>
      <c r="F180" s="366"/>
    </row>
    <row r="181" spans="1:7" ht="33" x14ac:dyDescent="0.3">
      <c r="A181" s="31" t="s">
        <v>315</v>
      </c>
      <c r="B181" s="73">
        <v>0</v>
      </c>
      <c r="C181" s="73"/>
      <c r="D181" s="74" t="s">
        <v>487</v>
      </c>
      <c r="E181" s="74" t="s">
        <v>498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7" t="s">
        <v>36</v>
      </c>
      <c r="B186" s="358"/>
      <c r="C186" s="359"/>
      <c r="D186" s="289">
        <f>SUM(B181:C185)</f>
        <v>8</v>
      </c>
    </row>
    <row r="187" spans="1:7" x14ac:dyDescent="0.3">
      <c r="A187" s="357" t="s">
        <v>295</v>
      </c>
      <c r="B187" s="358"/>
      <c r="C187" s="359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5" t="s">
        <v>216</v>
      </c>
      <c r="B189" s="366"/>
      <c r="C189" s="366"/>
      <c r="D189" s="366"/>
      <c r="E189" s="366"/>
      <c r="F189" s="366"/>
    </row>
    <row r="190" spans="1:7" ht="33" x14ac:dyDescent="0.3">
      <c r="A190" s="31" t="s">
        <v>370</v>
      </c>
      <c r="B190" s="73">
        <v>1</v>
      </c>
      <c r="C190" s="73"/>
      <c r="D190" s="74" t="s">
        <v>499</v>
      </c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7" t="s">
        <v>36</v>
      </c>
      <c r="B194" s="358"/>
      <c r="C194" s="359"/>
      <c r="D194" s="259">
        <f>SUM(B190:C193)</f>
        <v>3</v>
      </c>
    </row>
    <row r="195" spans="1:6" x14ac:dyDescent="0.3">
      <c r="A195" s="357" t="s">
        <v>295</v>
      </c>
      <c r="B195" s="358"/>
      <c r="C195" s="359"/>
      <c r="D195" s="288">
        <f>D194/(COUNT(B190:C193)*2)</f>
        <v>0.75</v>
      </c>
    </row>
    <row r="197" spans="1:6" ht="18" x14ac:dyDescent="0.35">
      <c r="A197" s="47" t="s">
        <v>246</v>
      </c>
      <c r="B197" s="46"/>
      <c r="C197" s="46"/>
      <c r="D197" s="239">
        <f>E197/F197</f>
        <v>0.75</v>
      </c>
      <c r="E197" s="319">
        <f>COUNTIF('A1 Technique'!F17:F193,"ok")</f>
        <v>9</v>
      </c>
      <c r="F197" s="319">
        <f>COUNTA('A1 Technique'!F17:F193)</f>
        <v>12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103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0.84426229508196726</v>
      </c>
    </row>
  </sheetData>
  <sheetProtection algorithmName="SHA-512" hashValue="YYgUXEFDXrZeTpxoZn8N/p/quoND508ouzMe3CYw47oMTstb4ryVdgX8leZHW7P5IaziOiEcYrO4gtSnUsrUlg==" saltValue="OY/wWiNFbjU46ySUnASHbA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02" zoomScale="70" zoomScaleSheetLayoutView="70" workbookViewId="0">
      <selection activeCell="D426" sqref="D426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9"/>
      <c r="E1" s="329"/>
      <c r="F1" s="329"/>
      <c r="G1" s="32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04"/>
    </row>
    <row r="8" spans="1:7" ht="29.25" x14ac:dyDescent="0.45">
      <c r="A8" s="331" t="str">
        <f>'Page de garde'!D18</f>
        <v>Akouda</v>
      </c>
      <c r="B8" s="331"/>
      <c r="C8" s="331"/>
      <c r="D8" s="331"/>
      <c r="E8" s="331"/>
      <c r="F8" s="331"/>
      <c r="G8" s="104"/>
    </row>
    <row r="9" spans="1:7" ht="24" x14ac:dyDescent="0.45">
      <c r="A9" s="243" t="s">
        <v>42</v>
      </c>
      <c r="B9" s="379"/>
      <c r="C9" s="379"/>
      <c r="D9" s="379"/>
      <c r="E9" s="379"/>
      <c r="F9" s="379"/>
      <c r="G9" s="104"/>
    </row>
    <row r="10" spans="1:7" ht="24" x14ac:dyDescent="0.45">
      <c r="A10" s="244" t="s">
        <v>44</v>
      </c>
      <c r="B10" s="380"/>
      <c r="C10" s="380"/>
      <c r="D10" s="380"/>
      <c r="E10" s="380"/>
      <c r="F10" s="380"/>
      <c r="G10" s="104"/>
    </row>
    <row r="11" spans="1:7" ht="24" x14ac:dyDescent="0.45">
      <c r="A11" s="243" t="s">
        <v>43</v>
      </c>
      <c r="B11" s="378"/>
      <c r="C11" s="378"/>
      <c r="D11" s="378"/>
      <c r="E11" s="378"/>
      <c r="F11" s="378"/>
      <c r="G11" s="104"/>
    </row>
    <row r="12" spans="1:7" ht="24" x14ac:dyDescent="0.45">
      <c r="A12" s="243" t="s">
        <v>239</v>
      </c>
      <c r="B12" s="381">
        <f>D549</f>
        <v>2.7777777777777776E-2</v>
      </c>
      <c r="C12" s="381"/>
      <c r="D12" s="381"/>
      <c r="E12" s="381"/>
      <c r="F12" s="381"/>
      <c r="G12" s="104"/>
    </row>
    <row r="13" spans="1:7" ht="22.5" x14ac:dyDescent="0.45">
      <c r="D13" s="335"/>
      <c r="E13" s="335"/>
      <c r="F13" s="335"/>
      <c r="G13" s="335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6" t="s">
        <v>30</v>
      </c>
      <c r="B17" s="337" t="s">
        <v>31</v>
      </c>
      <c r="C17" s="337"/>
      <c r="D17" s="337" t="s">
        <v>46</v>
      </c>
      <c r="E17" s="338" t="s">
        <v>310</v>
      </c>
      <c r="F17" s="338" t="s">
        <v>357</v>
      </c>
    </row>
    <row r="18" spans="1:8" ht="16.5" customHeight="1" x14ac:dyDescent="0.3">
      <c r="A18" s="336"/>
      <c r="B18" s="247" t="s">
        <v>34</v>
      </c>
      <c r="C18" s="247" t="s">
        <v>33</v>
      </c>
      <c r="D18" s="337"/>
      <c r="E18" s="338"/>
      <c r="F18" s="338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9" t="s">
        <v>378</v>
      </c>
      <c r="B38" s="340"/>
      <c r="C38" s="340"/>
      <c r="D38" s="340"/>
      <c r="E38" s="340"/>
      <c r="F38" s="341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1</v>
      </c>
      <c r="C41" s="109"/>
      <c r="D41" s="226">
        <f>IFERROR(E41/F41,"N.A")</f>
        <v>0.5</v>
      </c>
      <c r="E41" s="227">
        <f>COUNTIF('A2 Exploitation'!F21:F40,"ok")</f>
        <v>1</v>
      </c>
      <c r="F41" s="228">
        <f>COUNTA('A2 Exploitation'!F21:F40)</f>
        <v>2</v>
      </c>
    </row>
    <row r="42" spans="1:7" x14ac:dyDescent="0.3">
      <c r="A42" s="252" t="s">
        <v>36</v>
      </c>
      <c r="B42" s="252"/>
      <c r="C42" s="252"/>
      <c r="D42" s="252">
        <f>SUM(B29:C37,B39:C41)</f>
        <v>1</v>
      </c>
    </row>
    <row r="43" spans="1:7" x14ac:dyDescent="0.3">
      <c r="A43" s="248" t="s">
        <v>35</v>
      </c>
      <c r="B43" s="249"/>
      <c r="C43" s="250"/>
      <c r="D43" s="251">
        <f>D42/(COUNT(B29:C37,B39:C41)*2)</f>
        <v>5.5555555555555552E-2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1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3.8461538461538464E-2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6" t="s">
        <v>30</v>
      </c>
      <c r="B50" s="337" t="s">
        <v>31</v>
      </c>
      <c r="C50" s="337"/>
      <c r="D50" s="337" t="s">
        <v>46</v>
      </c>
      <c r="E50" s="338" t="s">
        <v>310</v>
      </c>
      <c r="F50" s="338" t="s">
        <v>359</v>
      </c>
      <c r="G50" s="106"/>
    </row>
    <row r="51" spans="1:7" x14ac:dyDescent="0.3">
      <c r="A51" s="336"/>
      <c r="B51" s="247" t="s">
        <v>34</v>
      </c>
      <c r="C51" s="247" t="s">
        <v>33</v>
      </c>
      <c r="D51" s="337"/>
      <c r="E51" s="338"/>
      <c r="F51" s="338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9" t="s">
        <v>378</v>
      </c>
      <c r="B94" s="340"/>
      <c r="C94" s="340"/>
      <c r="D94" s="340"/>
      <c r="E94" s="340"/>
      <c r="F94" s="341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f>IF(D99=1, 2, IF(AND(D99&lt;1,D99&gt;0), 1, "0"))</f>
        <v>2</v>
      </c>
      <c r="C99" s="167"/>
      <c r="D99" s="226">
        <f>IFERROR(E99/F99,"N.A")</f>
        <v>1</v>
      </c>
      <c r="E99" s="227">
        <f>COUNTIF('A2 Exploitation'!F53:F98,"ok")</f>
        <v>4</v>
      </c>
      <c r="F99" s="228">
        <f>COUNTA('A2 Exploitation'!F53:F98)</f>
        <v>4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2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0.1111111111111111</v>
      </c>
    </row>
    <row r="102" spans="1:7" ht="18" x14ac:dyDescent="0.35">
      <c r="A102" s="268" t="s">
        <v>61</v>
      </c>
      <c r="B102" s="269"/>
      <c r="C102" s="270"/>
      <c r="D102" s="271">
        <f>SUM(D84,D100,D61)</f>
        <v>2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3.5714285714285712E-2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6" t="s">
        <v>30</v>
      </c>
      <c r="B107" s="337" t="s">
        <v>31</v>
      </c>
      <c r="C107" s="337"/>
      <c r="D107" s="337" t="s">
        <v>46</v>
      </c>
      <c r="E107" s="338" t="s">
        <v>310</v>
      </c>
      <c r="F107" s="338" t="s">
        <v>359</v>
      </c>
    </row>
    <row r="108" spans="1:7" x14ac:dyDescent="0.3">
      <c r="A108" s="336"/>
      <c r="B108" s="247" t="s">
        <v>34</v>
      </c>
      <c r="C108" s="247" t="s">
        <v>33</v>
      </c>
      <c r="D108" s="337"/>
      <c r="E108" s="338"/>
      <c r="F108" s="338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2" t="s">
        <v>378</v>
      </c>
      <c r="B148" s="343"/>
      <c r="C148" s="343"/>
      <c r="D148" s="344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6" t="s">
        <v>30</v>
      </c>
      <c r="B162" s="337" t="s">
        <v>31</v>
      </c>
      <c r="C162" s="337"/>
      <c r="D162" s="337" t="s">
        <v>46</v>
      </c>
      <c r="E162" s="338" t="s">
        <v>310</v>
      </c>
      <c r="F162" s="338" t="s">
        <v>359</v>
      </c>
      <c r="G162" s="106"/>
    </row>
    <row r="163" spans="1:7" x14ac:dyDescent="0.3">
      <c r="A163" s="336"/>
      <c r="B163" s="247" t="s">
        <v>34</v>
      </c>
      <c r="C163" s="247" t="s">
        <v>33</v>
      </c>
      <c r="D163" s="337"/>
      <c r="E163" s="338"/>
      <c r="F163" s="338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5" t="s">
        <v>378</v>
      </c>
      <c r="B195" s="345"/>
      <c r="C195" s="345"/>
      <c r="D195" s="345"/>
      <c r="E195" s="345"/>
      <c r="F195" s="345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>
        <f>IF(D200=1, 2, IF(AND(D200&lt;1,D200&gt;0), 1, "0"))</f>
        <v>1</v>
      </c>
      <c r="C200" s="109"/>
      <c r="D200" s="226">
        <f>IFERROR(E200/F200,"N.A")</f>
        <v>0.33333333333333331</v>
      </c>
      <c r="E200" s="227">
        <f>COUNTIF('A2 Exploitation'!F165:F199,"ok")</f>
        <v>1</v>
      </c>
      <c r="F200" s="228">
        <f>COUNTA('A2 Exploitation'!F165:F199)</f>
        <v>3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1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2.7777777777777776E-2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1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2.0833333333333332E-2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6" t="s">
        <v>30</v>
      </c>
      <c r="B209" s="337" t="s">
        <v>31</v>
      </c>
      <c r="C209" s="337"/>
      <c r="D209" s="337" t="s">
        <v>46</v>
      </c>
      <c r="E209" s="338" t="s">
        <v>310</v>
      </c>
      <c r="F209" s="338" t="s">
        <v>359</v>
      </c>
      <c r="G209" s="106"/>
    </row>
    <row r="210" spans="1:7" x14ac:dyDescent="0.3">
      <c r="A210" s="336"/>
      <c r="B210" s="247" t="s">
        <v>34</v>
      </c>
      <c r="C210" s="247" t="s">
        <v>33</v>
      </c>
      <c r="D210" s="337"/>
      <c r="E210" s="338"/>
      <c r="F210" s="338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5" t="s">
        <v>378</v>
      </c>
      <c r="B256" s="345"/>
      <c r="C256" s="345"/>
      <c r="D256" s="345"/>
      <c r="E256" s="345"/>
      <c r="F256" s="345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6" t="s">
        <v>30</v>
      </c>
      <c r="B270" s="337" t="s">
        <v>31</v>
      </c>
      <c r="C270" s="337"/>
      <c r="D270" s="337" t="s">
        <v>46</v>
      </c>
      <c r="E270" s="338" t="s">
        <v>310</v>
      </c>
      <c r="F270" s="338" t="s">
        <v>359</v>
      </c>
      <c r="G270" s="168"/>
    </row>
    <row r="271" spans="1:7" s="13" customFormat="1" x14ac:dyDescent="0.3">
      <c r="A271" s="336"/>
      <c r="B271" s="247" t="s">
        <v>34</v>
      </c>
      <c r="C271" s="247" t="s">
        <v>33</v>
      </c>
      <c r="D271" s="337"/>
      <c r="E271" s="338"/>
      <c r="F271" s="338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6" t="s">
        <v>395</v>
      </c>
      <c r="B308" s="347"/>
      <c r="C308" s="347"/>
      <c r="D308" s="347"/>
      <c r="E308" s="347"/>
      <c r="F308" s="348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6" t="s">
        <v>30</v>
      </c>
      <c r="B322" s="337" t="s">
        <v>31</v>
      </c>
      <c r="C322" s="337"/>
      <c r="D322" s="337" t="s">
        <v>46</v>
      </c>
      <c r="E322" s="338" t="s">
        <v>310</v>
      </c>
      <c r="F322" s="338" t="s">
        <v>359</v>
      </c>
      <c r="G322" s="106"/>
    </row>
    <row r="323" spans="1:7" x14ac:dyDescent="0.3">
      <c r="A323" s="336"/>
      <c r="B323" s="247" t="s">
        <v>34</v>
      </c>
      <c r="C323" s="247" t="s">
        <v>33</v>
      </c>
      <c r="D323" s="337"/>
      <c r="E323" s="338"/>
      <c r="F323" s="338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6" t="s">
        <v>378</v>
      </c>
      <c r="B349" s="347"/>
      <c r="C349" s="347"/>
      <c r="D349" s="347"/>
      <c r="E349" s="347"/>
      <c r="F349" s="347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6" t="s">
        <v>30</v>
      </c>
      <c r="B362" s="337" t="s">
        <v>31</v>
      </c>
      <c r="C362" s="337"/>
      <c r="D362" s="337" t="s">
        <v>46</v>
      </c>
      <c r="E362" s="338" t="s">
        <v>310</v>
      </c>
      <c r="F362" s="338" t="s">
        <v>359</v>
      </c>
      <c r="G362" s="106"/>
    </row>
    <row r="363" spans="1:7" x14ac:dyDescent="0.3">
      <c r="A363" s="336"/>
      <c r="B363" s="247" t="s">
        <v>34</v>
      </c>
      <c r="C363" s="247" t="s">
        <v>33</v>
      </c>
      <c r="D363" s="337"/>
      <c r="E363" s="338"/>
      <c r="F363" s="338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5" t="s">
        <v>378</v>
      </c>
      <c r="B383" s="345"/>
      <c r="C383" s="345"/>
      <c r="D383" s="345"/>
      <c r="E383" s="345"/>
      <c r="F383" s="345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0.66666666666666663</v>
      </c>
      <c r="E386" s="227">
        <f>COUNTIF('A2 Exploitation'!F365:F385,"ok")</f>
        <v>2</v>
      </c>
      <c r="F386" s="228">
        <f>COUNTA('A2 Exploitation'!F365:F385)</f>
        <v>3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7.1428571428571425E-2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4.1666666666666664E-2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6" t="s">
        <v>30</v>
      </c>
      <c r="B395" s="337" t="s">
        <v>31</v>
      </c>
      <c r="C395" s="337"/>
      <c r="D395" s="337" t="s">
        <v>46</v>
      </c>
      <c r="E395" s="338" t="s">
        <v>310</v>
      </c>
      <c r="F395" s="338" t="s">
        <v>359</v>
      </c>
      <c r="G395" s="106"/>
    </row>
    <row r="396" spans="1:7" x14ac:dyDescent="0.3">
      <c r="A396" s="336"/>
      <c r="B396" s="247" t="s">
        <v>34</v>
      </c>
      <c r="C396" s="247" t="s">
        <v>33</v>
      </c>
      <c r="D396" s="337"/>
      <c r="E396" s="338"/>
      <c r="F396" s="338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5" t="s">
        <v>378</v>
      </c>
      <c r="B435" s="345"/>
      <c r="C435" s="345"/>
      <c r="D435" s="345"/>
      <c r="E435" s="345"/>
      <c r="F435" s="345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226">
        <f>IFERROR(E439/F439,"N.A")</f>
        <v>1</v>
      </c>
      <c r="E439" s="227">
        <f>COUNTIF('A2 Exploitation'!F398:F438,"ok")</f>
        <v>3</v>
      </c>
      <c r="F439" s="228">
        <f>COUNTA('A2 Exploitation'!F398:F438)</f>
        <v>3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2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0.16666666666666666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2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0.05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6" t="s">
        <v>30</v>
      </c>
      <c r="B448" s="337" t="s">
        <v>31</v>
      </c>
      <c r="C448" s="337"/>
      <c r="D448" s="337" t="s">
        <v>46</v>
      </c>
      <c r="E448" s="338" t="s">
        <v>310</v>
      </c>
      <c r="F448" s="338" t="s">
        <v>359</v>
      </c>
      <c r="G448" s="106"/>
    </row>
    <row r="449" spans="1:6" x14ac:dyDescent="0.3">
      <c r="A449" s="336"/>
      <c r="B449" s="247" t="s">
        <v>34</v>
      </c>
      <c r="C449" s="247" t="s">
        <v>33</v>
      </c>
      <c r="D449" s="337"/>
      <c r="E449" s="338"/>
      <c r="F449" s="338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9" t="s">
        <v>378</v>
      </c>
      <c r="B471" s="350"/>
      <c r="C471" s="350"/>
      <c r="D471" s="350"/>
      <c r="E471" s="350"/>
      <c r="F471" s="350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51" t="s">
        <v>366</v>
      </c>
      <c r="B483" s="351"/>
      <c r="C483" s="351"/>
      <c r="D483" s="351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6" t="s">
        <v>30</v>
      </c>
      <c r="B485" s="337" t="s">
        <v>31</v>
      </c>
      <c r="C485" s="337"/>
      <c r="D485" s="337" t="s">
        <v>46</v>
      </c>
      <c r="E485" s="338" t="s">
        <v>310</v>
      </c>
      <c r="F485" s="338" t="s">
        <v>359</v>
      </c>
      <c r="G485" s="106"/>
    </row>
    <row r="486" spans="1:7" x14ac:dyDescent="0.3">
      <c r="A486" s="336"/>
      <c r="B486" s="247" t="s">
        <v>34</v>
      </c>
      <c r="C486" s="247" t="s">
        <v>33</v>
      </c>
      <c r="D486" s="337"/>
      <c r="E486" s="338"/>
      <c r="F486" s="338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COUNTIF('A2 Exploitation'!F488:F497,"ok")</f>
        <v>2</v>
      </c>
      <c r="F498" s="228">
        <f>COUNTA('A2 Exploitation'!F488:F497)</f>
        <v>2</v>
      </c>
    </row>
    <row r="499" spans="1:7" x14ac:dyDescent="0.3">
      <c r="A499" s="248" t="s">
        <v>36</v>
      </c>
      <c r="B499" s="248"/>
      <c r="C499" s="248"/>
      <c r="D499" s="258">
        <f>SUM(B496:C498)</f>
        <v>2</v>
      </c>
    </row>
    <row r="500" spans="1:7" x14ac:dyDescent="0.3">
      <c r="A500" s="248" t="s">
        <v>35</v>
      </c>
      <c r="B500" s="249"/>
      <c r="C500" s="250"/>
      <c r="D500" s="251">
        <f>D499/(COUNT(B496:C498)*2)</f>
        <v>0.33333333333333331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2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0.14285714285714285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6" t="s">
        <v>30</v>
      </c>
      <c r="B507" s="337" t="s">
        <v>31</v>
      </c>
      <c r="C507" s="337"/>
      <c r="D507" s="337" t="s">
        <v>46</v>
      </c>
      <c r="E507" s="338" t="s">
        <v>310</v>
      </c>
      <c r="F507" s="338" t="s">
        <v>359</v>
      </c>
      <c r="G507" s="106"/>
    </row>
    <row r="508" spans="1:7" x14ac:dyDescent="0.3">
      <c r="A508" s="336"/>
      <c r="B508" s="247" t="s">
        <v>34</v>
      </c>
      <c r="C508" s="247" t="s">
        <v>33</v>
      </c>
      <c r="D508" s="337"/>
      <c r="E508" s="338"/>
      <c r="F508" s="338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>
        <f>IF(D512=1, 2, IF(AND(D512&lt;1,D512&gt;0), 1, "0"))</f>
        <v>2</v>
      </c>
      <c r="C512" s="116"/>
      <c r="D512" s="199">
        <f>IFERROR(E512/F512,"N.A")</f>
        <v>1</v>
      </c>
      <c r="E512" s="202">
        <f>COUNTIF('A2 Exploitation'!F509:F511,"ok")</f>
        <v>1</v>
      </c>
      <c r="F512" s="203">
        <f>COUNTA('A2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2</v>
      </c>
    </row>
    <row r="514" spans="1:7" x14ac:dyDescent="0.3">
      <c r="A514" s="248" t="s">
        <v>35</v>
      </c>
      <c r="B514" s="249"/>
      <c r="C514" s="250"/>
      <c r="D514" s="251">
        <f>D513/(COUNT(B509:C512)*2)</f>
        <v>0.25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6" t="s">
        <v>30</v>
      </c>
      <c r="B518" s="337" t="s">
        <v>31</v>
      </c>
      <c r="C518" s="337"/>
      <c r="D518" s="337" t="s">
        <v>46</v>
      </c>
      <c r="E518" s="338" t="s">
        <v>310</v>
      </c>
      <c r="F518" s="338" t="s">
        <v>359</v>
      </c>
      <c r="G518" s="106"/>
    </row>
    <row r="519" spans="1:7" x14ac:dyDescent="0.3">
      <c r="A519" s="336"/>
      <c r="B519" s="247" t="s">
        <v>34</v>
      </c>
      <c r="C519" s="247" t="s">
        <v>33</v>
      </c>
      <c r="D519" s="337"/>
      <c r="E519" s="338"/>
      <c r="F519" s="338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COUNTIF('A2 Exploitation'!F520:F531,"ok")</f>
        <v>2</v>
      </c>
      <c r="F532" s="228">
        <f>COUNTA('A2 Exploitation'!F520:F531)</f>
        <v>2</v>
      </c>
    </row>
    <row r="533" spans="1:7" x14ac:dyDescent="0.3">
      <c r="A533" s="248" t="s">
        <v>36</v>
      </c>
      <c r="B533" s="248"/>
      <c r="C533" s="248"/>
      <c r="D533" s="248">
        <f>SUM(B520:C532)</f>
        <v>2</v>
      </c>
    </row>
    <row r="534" spans="1:7" x14ac:dyDescent="0.3">
      <c r="A534" s="248" t="s">
        <v>35</v>
      </c>
      <c r="B534" s="249"/>
      <c r="C534" s="250"/>
      <c r="D534" s="251">
        <f>D533/(COUNT(B520:C532)*2)</f>
        <v>9.0909090909090912E-2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6" t="s">
        <v>30</v>
      </c>
      <c r="B538" s="337" t="s">
        <v>31</v>
      </c>
      <c r="C538" s="337"/>
      <c r="D538" s="337" t="s">
        <v>46</v>
      </c>
      <c r="E538" s="338" t="s">
        <v>310</v>
      </c>
      <c r="F538" s="338" t="s">
        <v>359</v>
      </c>
      <c r="G538" s="106"/>
    </row>
    <row r="539" spans="1:7" x14ac:dyDescent="0.3">
      <c r="A539" s="336"/>
      <c r="B539" s="247" t="s">
        <v>34</v>
      </c>
      <c r="C539" s="247" t="s">
        <v>33</v>
      </c>
      <c r="D539" s="337"/>
      <c r="E539" s="338"/>
      <c r="F539" s="338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0.8125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13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2.7777777777777776E-2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9"/>
      <c r="E1" s="329"/>
      <c r="F1" s="329"/>
      <c r="G1" s="329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04"/>
    </row>
    <row r="7" spans="1:7" s="11" customFormat="1" ht="21.75" customHeight="1" x14ac:dyDescent="0.45">
      <c r="A7" s="331" t="str">
        <f>'A3 Exploitation'!A8:F8</f>
        <v>Akouda</v>
      </c>
      <c r="B7" s="331"/>
      <c r="C7" s="331"/>
      <c r="D7" s="331"/>
      <c r="E7" s="331"/>
      <c r="F7" s="331"/>
      <c r="G7" s="104"/>
    </row>
    <row r="8" spans="1:7" s="11" customFormat="1" ht="24" x14ac:dyDescent="0.45">
      <c r="A8" s="243" t="s">
        <v>42</v>
      </c>
      <c r="B8" s="375">
        <f>'A3 Exploitation'!B9:F9</f>
        <v>0</v>
      </c>
      <c r="C8" s="375"/>
      <c r="D8" s="375"/>
      <c r="E8" s="375"/>
      <c r="F8" s="375"/>
      <c r="G8" s="104"/>
    </row>
    <row r="9" spans="1:7" s="11" customFormat="1" ht="24" x14ac:dyDescent="0.45">
      <c r="A9" s="244" t="s">
        <v>44</v>
      </c>
      <c r="B9" s="376">
        <f>'A3 Exploitation'!B10:F10</f>
        <v>0</v>
      </c>
      <c r="C9" s="376"/>
      <c r="D9" s="376"/>
      <c r="E9" s="376"/>
      <c r="F9" s="376"/>
      <c r="G9" s="104"/>
    </row>
    <row r="10" spans="1:7" s="11" customFormat="1" ht="24" x14ac:dyDescent="0.45">
      <c r="A10" s="243" t="s">
        <v>43</v>
      </c>
      <c r="B10" s="372">
        <f>'A3 Exploitation'!B11:F11</f>
        <v>0</v>
      </c>
      <c r="C10" s="372"/>
      <c r="D10" s="372"/>
      <c r="E10" s="372"/>
      <c r="F10" s="372"/>
      <c r="G10" s="104"/>
    </row>
    <row r="11" spans="1:7" s="11" customFormat="1" ht="24" x14ac:dyDescent="0.45">
      <c r="A11" s="243" t="s">
        <v>294</v>
      </c>
      <c r="B11" s="377">
        <f>D199</f>
        <v>0</v>
      </c>
      <c r="C11" s="377"/>
      <c r="D11" s="377"/>
      <c r="E11" s="377"/>
      <c r="F11" s="377"/>
      <c r="G11" s="104"/>
    </row>
    <row r="12" spans="1:7" s="11" customFormat="1" ht="22.5" x14ac:dyDescent="0.45">
      <c r="A12" s="10"/>
      <c r="D12" s="335"/>
      <c r="E12" s="335"/>
      <c r="F12" s="335"/>
      <c r="G12" s="335"/>
    </row>
    <row r="13" spans="1:7" s="11" customFormat="1" ht="11.25" customHeight="1" x14ac:dyDescent="0.3">
      <c r="A13" s="336" t="s">
        <v>30</v>
      </c>
      <c r="B13" s="337" t="s">
        <v>31</v>
      </c>
      <c r="C13" s="337"/>
      <c r="D13" s="337" t="s">
        <v>46</v>
      </c>
      <c r="E13" s="337" t="s">
        <v>190</v>
      </c>
      <c r="F13" s="337" t="s">
        <v>191</v>
      </c>
      <c r="G13" s="91"/>
    </row>
    <row r="14" spans="1:7" s="11" customFormat="1" ht="12.75" customHeight="1" x14ac:dyDescent="0.3">
      <c r="A14" s="336"/>
      <c r="B14" s="247" t="s">
        <v>34</v>
      </c>
      <c r="C14" s="247" t="s">
        <v>33</v>
      </c>
      <c r="D14" s="337"/>
      <c r="E14" s="337"/>
      <c r="F14" s="337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62" t="s">
        <v>36</v>
      </c>
      <c r="B22" s="363"/>
      <c r="C22" s="364"/>
      <c r="D22" s="290">
        <f>SUM(B17:C21)</f>
        <v>0</v>
      </c>
    </row>
    <row r="23" spans="1:7" x14ac:dyDescent="0.3">
      <c r="A23" s="357" t="s">
        <v>295</v>
      </c>
      <c r="B23" s="358"/>
      <c r="C23" s="35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5" t="s">
        <v>4</v>
      </c>
      <c r="B25" s="366"/>
      <c r="C25" s="366"/>
      <c r="D25" s="366"/>
      <c r="E25" s="366"/>
      <c r="F25" s="36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7" t="s">
        <v>36</v>
      </c>
      <c r="B33" s="358"/>
      <c r="C33" s="359"/>
      <c r="D33" s="289">
        <f>SUM(B26:C32)</f>
        <v>0</v>
      </c>
    </row>
    <row r="34" spans="1:7" x14ac:dyDescent="0.3">
      <c r="A34" s="357" t="s">
        <v>295</v>
      </c>
      <c r="B34" s="358"/>
      <c r="C34" s="35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5" t="s">
        <v>219</v>
      </c>
      <c r="B36" s="366"/>
      <c r="C36" s="366"/>
      <c r="D36" s="366"/>
      <c r="E36" s="366"/>
      <c r="F36" s="36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7" t="s">
        <v>36</v>
      </c>
      <c r="B42" s="358"/>
      <c r="C42" s="359"/>
      <c r="D42" s="289">
        <f>SUM(B37:C41)</f>
        <v>0</v>
      </c>
      <c r="E42" s="12"/>
      <c r="F42" s="12"/>
      <c r="G42" s="105"/>
    </row>
    <row r="43" spans="1:7" s="19" customFormat="1" x14ac:dyDescent="0.3">
      <c r="A43" s="357" t="s">
        <v>295</v>
      </c>
      <c r="B43" s="358"/>
      <c r="C43" s="35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7" t="s">
        <v>21</v>
      </c>
      <c r="B45" s="368"/>
      <c r="C45" s="368"/>
      <c r="D45" s="368"/>
      <c r="E45" s="368"/>
      <c r="F45" s="36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7" t="s">
        <v>36</v>
      </c>
      <c r="B52" s="358"/>
      <c r="C52" s="359"/>
      <c r="D52" s="289">
        <f>SUM(B46:C51)</f>
        <v>0</v>
      </c>
    </row>
    <row r="53" spans="1:7" x14ac:dyDescent="0.3">
      <c r="A53" s="357" t="s">
        <v>295</v>
      </c>
      <c r="B53" s="358"/>
      <c r="C53" s="35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5" t="s">
        <v>8</v>
      </c>
      <c r="B55" s="366"/>
      <c r="C55" s="366"/>
      <c r="D55" s="366"/>
      <c r="E55" s="366"/>
      <c r="F55" s="36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7" t="s">
        <v>36</v>
      </c>
      <c r="B63" s="358"/>
      <c r="C63" s="359"/>
      <c r="D63" s="289">
        <f>SUM(B56:C62)</f>
        <v>0</v>
      </c>
    </row>
    <row r="64" spans="1:7" x14ac:dyDescent="0.3">
      <c r="A64" s="357" t="s">
        <v>295</v>
      </c>
      <c r="B64" s="358"/>
      <c r="C64" s="35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5" t="s">
        <v>130</v>
      </c>
      <c r="B66" s="366"/>
      <c r="C66" s="366"/>
      <c r="D66" s="366"/>
      <c r="E66" s="366"/>
      <c r="F66" s="36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7" t="s">
        <v>36</v>
      </c>
      <c r="B84" s="358"/>
      <c r="C84" s="359"/>
      <c r="D84" s="289">
        <f>SUM(B67:C83)</f>
        <v>0</v>
      </c>
    </row>
    <row r="85" spans="1:7" x14ac:dyDescent="0.3">
      <c r="A85" s="357" t="s">
        <v>295</v>
      </c>
      <c r="B85" s="358"/>
      <c r="C85" s="35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5" t="s">
        <v>211</v>
      </c>
      <c r="B87" s="366"/>
      <c r="C87" s="366"/>
      <c r="D87" s="366"/>
      <c r="E87" s="366"/>
      <c r="F87" s="36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7" t="s">
        <v>36</v>
      </c>
      <c r="B102" s="358"/>
      <c r="C102" s="359"/>
      <c r="D102" s="289">
        <f>SUM(B88:C101)</f>
        <v>0</v>
      </c>
    </row>
    <row r="103" spans="1:7" x14ac:dyDescent="0.3">
      <c r="A103" s="357" t="s">
        <v>295</v>
      </c>
      <c r="B103" s="358"/>
      <c r="C103" s="35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5" t="s">
        <v>212</v>
      </c>
      <c r="B106" s="366"/>
      <c r="C106" s="366"/>
      <c r="D106" s="366"/>
      <c r="E106" s="366"/>
      <c r="F106" s="36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7" t="s">
        <v>36</v>
      </c>
      <c r="B118" s="358"/>
      <c r="C118" s="35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7" t="s">
        <v>295</v>
      </c>
      <c r="B119" s="358"/>
      <c r="C119" s="35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5" t="s">
        <v>185</v>
      </c>
      <c r="B121" s="366"/>
      <c r="C121" s="366"/>
      <c r="D121" s="366"/>
      <c r="E121" s="366"/>
      <c r="F121" s="36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7" t="s">
        <v>36</v>
      </c>
      <c r="B133" s="358"/>
      <c r="C133" s="359"/>
      <c r="D133" s="289">
        <f>SUM(B122:C132)</f>
        <v>0</v>
      </c>
    </row>
    <row r="134" spans="1:7" x14ac:dyDescent="0.3">
      <c r="A134" s="357" t="s">
        <v>295</v>
      </c>
      <c r="B134" s="358"/>
      <c r="C134" s="35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5" t="s">
        <v>71</v>
      </c>
      <c r="B136" s="366"/>
      <c r="C136" s="366"/>
      <c r="D136" s="366"/>
      <c r="E136" s="366"/>
      <c r="F136" s="36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7" t="s">
        <v>36</v>
      </c>
      <c r="B149" s="358"/>
      <c r="C149" s="359"/>
      <c r="D149" s="289">
        <f>SUM(B137:C148)</f>
        <v>0</v>
      </c>
    </row>
    <row r="150" spans="1:7" x14ac:dyDescent="0.3">
      <c r="A150" s="357" t="s">
        <v>295</v>
      </c>
      <c r="B150" s="358"/>
      <c r="C150" s="35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5" t="s">
        <v>217</v>
      </c>
      <c r="B152" s="366"/>
      <c r="C152" s="366"/>
      <c r="D152" s="366"/>
      <c r="E152" s="366"/>
      <c r="F152" s="36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7" t="s">
        <v>36</v>
      </c>
      <c r="B161" s="363"/>
      <c r="C161" s="364"/>
      <c r="D161" s="290">
        <f>SUM(B153:C160)</f>
        <v>0</v>
      </c>
    </row>
    <row r="162" spans="1:7" x14ac:dyDescent="0.3">
      <c r="A162" s="357" t="s">
        <v>295</v>
      </c>
      <c r="B162" s="358"/>
      <c r="C162" s="35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5" t="s">
        <v>77</v>
      </c>
      <c r="B164" s="366"/>
      <c r="C164" s="366"/>
      <c r="D164" s="366"/>
      <c r="E164" s="366"/>
      <c r="F164" s="36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7" t="s">
        <v>36</v>
      </c>
      <c r="B169" s="358"/>
      <c r="C169" s="359"/>
      <c r="D169" s="289">
        <f>SUM(B165:C168)</f>
        <v>0</v>
      </c>
    </row>
    <row r="170" spans="1:7" x14ac:dyDescent="0.3">
      <c r="A170" s="357" t="s">
        <v>295</v>
      </c>
      <c r="B170" s="358"/>
      <c r="C170" s="35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9" t="s">
        <v>17</v>
      </c>
      <c r="B172" s="370"/>
      <c r="C172" s="370"/>
      <c r="D172" s="370"/>
      <c r="E172" s="370"/>
      <c r="F172" s="37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7" t="s">
        <v>36</v>
      </c>
      <c r="B177" s="358"/>
      <c r="C177" s="359"/>
      <c r="D177" s="289">
        <f>SUM(B173:C176)</f>
        <v>0</v>
      </c>
    </row>
    <row r="178" spans="1:7" x14ac:dyDescent="0.3">
      <c r="A178" s="357" t="s">
        <v>295</v>
      </c>
      <c r="B178" s="358"/>
      <c r="C178" s="35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5" t="s">
        <v>78</v>
      </c>
      <c r="B180" s="366"/>
      <c r="C180" s="366"/>
      <c r="D180" s="366"/>
      <c r="E180" s="366"/>
      <c r="F180" s="36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7" t="s">
        <v>36</v>
      </c>
      <c r="B186" s="358"/>
      <c r="C186" s="359"/>
      <c r="D186" s="289">
        <f>SUM(B181:C185)</f>
        <v>0</v>
      </c>
    </row>
    <row r="187" spans="1:7" x14ac:dyDescent="0.3">
      <c r="A187" s="357" t="s">
        <v>295</v>
      </c>
      <c r="B187" s="358"/>
      <c r="C187" s="35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5" t="s">
        <v>216</v>
      </c>
      <c r="B189" s="366"/>
      <c r="C189" s="366"/>
      <c r="D189" s="366"/>
      <c r="E189" s="366"/>
      <c r="F189" s="36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7" t="s">
        <v>36</v>
      </c>
      <c r="B194" s="358"/>
      <c r="C194" s="359"/>
      <c r="D194" s="259">
        <f>SUM(B190:C193)</f>
        <v>0</v>
      </c>
    </row>
    <row r="195" spans="1:6" x14ac:dyDescent="0.3">
      <c r="A195" s="357" t="s">
        <v>295</v>
      </c>
      <c r="B195" s="358"/>
      <c r="C195" s="35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9"/>
      <c r="E1" s="329"/>
      <c r="F1" s="329"/>
      <c r="G1" s="329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04"/>
    </row>
    <row r="8" spans="1:7" ht="29.25" x14ac:dyDescent="0.45">
      <c r="A8" s="331" t="str">
        <f>'Page de garde'!D18</f>
        <v>Akouda</v>
      </c>
      <c r="B8" s="331"/>
      <c r="C8" s="331"/>
      <c r="D8" s="331"/>
      <c r="E8" s="331"/>
      <c r="F8" s="331"/>
      <c r="G8" s="104"/>
    </row>
    <row r="9" spans="1:7" ht="24" x14ac:dyDescent="0.45">
      <c r="A9" s="306" t="s">
        <v>42</v>
      </c>
      <c r="B9" s="384"/>
      <c r="C9" s="384"/>
      <c r="D9" s="384"/>
      <c r="E9" s="384"/>
      <c r="F9" s="384"/>
      <c r="G9" s="104"/>
    </row>
    <row r="10" spans="1:7" ht="24" x14ac:dyDescent="0.45">
      <c r="A10" s="307" t="s">
        <v>44</v>
      </c>
      <c r="B10" s="385"/>
      <c r="C10" s="385"/>
      <c r="D10" s="385"/>
      <c r="E10" s="385"/>
      <c r="F10" s="385"/>
      <c r="G10" s="104"/>
    </row>
    <row r="11" spans="1:7" ht="24" x14ac:dyDescent="0.45">
      <c r="A11" s="306" t="s">
        <v>43</v>
      </c>
      <c r="B11" s="383"/>
      <c r="C11" s="383"/>
      <c r="D11" s="383"/>
      <c r="E11" s="383"/>
      <c r="F11" s="383"/>
      <c r="G11" s="104"/>
    </row>
    <row r="12" spans="1:7" ht="24" x14ac:dyDescent="0.45">
      <c r="A12" s="306" t="s">
        <v>239</v>
      </c>
      <c r="B12" s="382">
        <f>D549</f>
        <v>0</v>
      </c>
      <c r="C12" s="382"/>
      <c r="D12" s="382"/>
      <c r="E12" s="382"/>
      <c r="F12" s="382"/>
      <c r="G12" s="104"/>
    </row>
    <row r="13" spans="1:7" ht="22.5" x14ac:dyDescent="0.45">
      <c r="D13" s="335"/>
      <c r="E13" s="335"/>
      <c r="F13" s="335"/>
      <c r="G13" s="335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6" t="s">
        <v>30</v>
      </c>
      <c r="B17" s="337" t="s">
        <v>31</v>
      </c>
      <c r="C17" s="337"/>
      <c r="D17" s="337" t="s">
        <v>46</v>
      </c>
      <c r="E17" s="338" t="s">
        <v>310</v>
      </c>
      <c r="F17" s="338" t="s">
        <v>357</v>
      </c>
    </row>
    <row r="18" spans="1:8" ht="16.5" customHeight="1" x14ac:dyDescent="0.3">
      <c r="A18" s="336"/>
      <c r="B18" s="247" t="s">
        <v>34</v>
      </c>
      <c r="C18" s="247" t="s">
        <v>33</v>
      </c>
      <c r="D18" s="337"/>
      <c r="E18" s="338"/>
      <c r="F18" s="338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9" t="s">
        <v>378</v>
      </c>
      <c r="B38" s="340"/>
      <c r="C38" s="340"/>
      <c r="D38" s="340"/>
      <c r="E38" s="340"/>
      <c r="F38" s="341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6" t="s">
        <v>30</v>
      </c>
      <c r="B50" s="337" t="s">
        <v>31</v>
      </c>
      <c r="C50" s="337"/>
      <c r="D50" s="337" t="s">
        <v>46</v>
      </c>
      <c r="E50" s="338" t="s">
        <v>310</v>
      </c>
      <c r="F50" s="338" t="s">
        <v>359</v>
      </c>
      <c r="G50" s="106"/>
    </row>
    <row r="51" spans="1:7" ht="16.5" customHeight="1" x14ac:dyDescent="0.3">
      <c r="A51" s="336"/>
      <c r="B51" s="247" t="s">
        <v>34</v>
      </c>
      <c r="C51" s="247" t="s">
        <v>33</v>
      </c>
      <c r="D51" s="337"/>
      <c r="E51" s="338"/>
      <c r="F51" s="338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9" t="s">
        <v>378</v>
      </c>
      <c r="B94" s="340"/>
      <c r="C94" s="340"/>
      <c r="D94" s="340"/>
      <c r="E94" s="340"/>
      <c r="F94" s="341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6" t="s">
        <v>30</v>
      </c>
      <c r="B107" s="337" t="s">
        <v>31</v>
      </c>
      <c r="C107" s="337"/>
      <c r="D107" s="337" t="s">
        <v>46</v>
      </c>
      <c r="E107" s="338" t="s">
        <v>310</v>
      </c>
      <c r="F107" s="338" t="s">
        <v>359</v>
      </c>
    </row>
    <row r="108" spans="1:7" ht="16.5" customHeight="1" x14ac:dyDescent="0.3">
      <c r="A108" s="336"/>
      <c r="B108" s="247" t="s">
        <v>34</v>
      </c>
      <c r="C108" s="247" t="s">
        <v>33</v>
      </c>
      <c r="D108" s="337"/>
      <c r="E108" s="338"/>
      <c r="F108" s="338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2" t="s">
        <v>378</v>
      </c>
      <c r="B148" s="343"/>
      <c r="C148" s="343"/>
      <c r="D148" s="344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6" t="s">
        <v>30</v>
      </c>
      <c r="B162" s="337" t="s">
        <v>31</v>
      </c>
      <c r="C162" s="337"/>
      <c r="D162" s="337" t="s">
        <v>46</v>
      </c>
      <c r="E162" s="338" t="s">
        <v>310</v>
      </c>
      <c r="F162" s="338" t="s">
        <v>359</v>
      </c>
      <c r="G162" s="106"/>
    </row>
    <row r="163" spans="1:7" ht="16.5" customHeight="1" x14ac:dyDescent="0.3">
      <c r="A163" s="336"/>
      <c r="B163" s="247" t="s">
        <v>34</v>
      </c>
      <c r="C163" s="247" t="s">
        <v>33</v>
      </c>
      <c r="D163" s="337"/>
      <c r="E163" s="338"/>
      <c r="F163" s="338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5" t="s">
        <v>378</v>
      </c>
      <c r="B195" s="345"/>
      <c r="C195" s="345"/>
      <c r="D195" s="345"/>
      <c r="E195" s="345"/>
      <c r="F195" s="345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6" t="s">
        <v>30</v>
      </c>
      <c r="B209" s="337" t="s">
        <v>31</v>
      </c>
      <c r="C209" s="337"/>
      <c r="D209" s="337" t="s">
        <v>46</v>
      </c>
      <c r="E209" s="338" t="s">
        <v>310</v>
      </c>
      <c r="F209" s="338" t="s">
        <v>359</v>
      </c>
      <c r="G209" s="106"/>
    </row>
    <row r="210" spans="1:7" ht="16.5" customHeight="1" x14ac:dyDescent="0.3">
      <c r="A210" s="336"/>
      <c r="B210" s="247" t="s">
        <v>34</v>
      </c>
      <c r="C210" s="247" t="s">
        <v>33</v>
      </c>
      <c r="D210" s="337"/>
      <c r="E210" s="338"/>
      <c r="F210" s="338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5" t="s">
        <v>378</v>
      </c>
      <c r="B256" s="345"/>
      <c r="C256" s="345"/>
      <c r="D256" s="345"/>
      <c r="E256" s="345"/>
      <c r="F256" s="345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6" t="s">
        <v>30</v>
      </c>
      <c r="B270" s="337" t="s">
        <v>31</v>
      </c>
      <c r="C270" s="337"/>
      <c r="D270" s="337" t="s">
        <v>46</v>
      </c>
      <c r="E270" s="338" t="s">
        <v>310</v>
      </c>
      <c r="F270" s="338" t="s">
        <v>359</v>
      </c>
      <c r="G270" s="168"/>
    </row>
    <row r="271" spans="1:7" s="13" customFormat="1" ht="16.5" customHeight="1" x14ac:dyDescent="0.3">
      <c r="A271" s="336"/>
      <c r="B271" s="247" t="s">
        <v>34</v>
      </c>
      <c r="C271" s="247" t="s">
        <v>33</v>
      </c>
      <c r="D271" s="337"/>
      <c r="E271" s="338"/>
      <c r="F271" s="338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6" t="s">
        <v>395</v>
      </c>
      <c r="B308" s="347"/>
      <c r="C308" s="347"/>
      <c r="D308" s="347"/>
      <c r="E308" s="347"/>
      <c r="F308" s="348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6" t="s">
        <v>30</v>
      </c>
      <c r="B322" s="337" t="s">
        <v>31</v>
      </c>
      <c r="C322" s="337"/>
      <c r="D322" s="337" t="s">
        <v>46</v>
      </c>
      <c r="E322" s="338" t="s">
        <v>310</v>
      </c>
      <c r="F322" s="338" t="s">
        <v>359</v>
      </c>
      <c r="G322" s="106"/>
    </row>
    <row r="323" spans="1:7" ht="16.5" customHeight="1" x14ac:dyDescent="0.3">
      <c r="A323" s="336"/>
      <c r="B323" s="247" t="s">
        <v>34</v>
      </c>
      <c r="C323" s="247" t="s">
        <v>33</v>
      </c>
      <c r="D323" s="337"/>
      <c r="E323" s="338"/>
      <c r="F323" s="338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6" t="s">
        <v>378</v>
      </c>
      <c r="B349" s="347"/>
      <c r="C349" s="347"/>
      <c r="D349" s="347"/>
      <c r="E349" s="347"/>
      <c r="F349" s="347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6" t="s">
        <v>30</v>
      </c>
      <c r="B362" s="337" t="s">
        <v>31</v>
      </c>
      <c r="C362" s="337"/>
      <c r="D362" s="337" t="s">
        <v>46</v>
      </c>
      <c r="E362" s="338" t="s">
        <v>310</v>
      </c>
      <c r="F362" s="338" t="s">
        <v>359</v>
      </c>
      <c r="G362" s="106"/>
    </row>
    <row r="363" spans="1:7" ht="16.5" customHeight="1" x14ac:dyDescent="0.3">
      <c r="A363" s="336"/>
      <c r="B363" s="247" t="s">
        <v>34</v>
      </c>
      <c r="C363" s="247" t="s">
        <v>33</v>
      </c>
      <c r="D363" s="337"/>
      <c r="E363" s="338"/>
      <c r="F363" s="338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5" t="s">
        <v>378</v>
      </c>
      <c r="B383" s="345"/>
      <c r="C383" s="345"/>
      <c r="D383" s="345"/>
      <c r="E383" s="345"/>
      <c r="F383" s="345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6" t="s">
        <v>30</v>
      </c>
      <c r="B395" s="337" t="s">
        <v>31</v>
      </c>
      <c r="C395" s="337"/>
      <c r="D395" s="337" t="s">
        <v>46</v>
      </c>
      <c r="E395" s="338" t="s">
        <v>310</v>
      </c>
      <c r="F395" s="338" t="s">
        <v>359</v>
      </c>
      <c r="G395" s="106"/>
    </row>
    <row r="396" spans="1:7" ht="16.5" customHeight="1" x14ac:dyDescent="0.3">
      <c r="A396" s="336"/>
      <c r="B396" s="247" t="s">
        <v>34</v>
      </c>
      <c r="C396" s="247" t="s">
        <v>33</v>
      </c>
      <c r="D396" s="337"/>
      <c r="E396" s="338"/>
      <c r="F396" s="338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5" t="s">
        <v>378</v>
      </c>
      <c r="B435" s="345"/>
      <c r="C435" s="345"/>
      <c r="D435" s="345"/>
      <c r="E435" s="345"/>
      <c r="F435" s="345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6" t="s">
        <v>30</v>
      </c>
      <c r="B448" s="337" t="s">
        <v>31</v>
      </c>
      <c r="C448" s="337"/>
      <c r="D448" s="337" t="s">
        <v>46</v>
      </c>
      <c r="E448" s="338" t="s">
        <v>310</v>
      </c>
      <c r="F448" s="338" t="s">
        <v>359</v>
      </c>
      <c r="G448" s="106"/>
    </row>
    <row r="449" spans="1:6" ht="16.5" customHeight="1" x14ac:dyDescent="0.3">
      <c r="A449" s="336"/>
      <c r="B449" s="247" t="s">
        <v>34</v>
      </c>
      <c r="C449" s="247" t="s">
        <v>33</v>
      </c>
      <c r="D449" s="337"/>
      <c r="E449" s="338"/>
      <c r="F449" s="338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9" t="s">
        <v>378</v>
      </c>
      <c r="B471" s="350"/>
      <c r="C471" s="350"/>
      <c r="D471" s="350"/>
      <c r="E471" s="350"/>
      <c r="F471" s="350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51" t="s">
        <v>366</v>
      </c>
      <c r="B483" s="351"/>
      <c r="C483" s="351"/>
      <c r="D483" s="351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6" t="s">
        <v>30</v>
      </c>
      <c r="B485" s="337" t="s">
        <v>31</v>
      </c>
      <c r="C485" s="337"/>
      <c r="D485" s="337" t="s">
        <v>46</v>
      </c>
      <c r="E485" s="338" t="s">
        <v>310</v>
      </c>
      <c r="F485" s="338" t="s">
        <v>359</v>
      </c>
      <c r="G485" s="106"/>
    </row>
    <row r="486" spans="1:7" ht="16.5" customHeight="1" x14ac:dyDescent="0.3">
      <c r="A486" s="336"/>
      <c r="B486" s="247" t="s">
        <v>34</v>
      </c>
      <c r="C486" s="247" t="s">
        <v>33</v>
      </c>
      <c r="D486" s="337"/>
      <c r="E486" s="338"/>
      <c r="F486" s="338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6" t="s">
        <v>30</v>
      </c>
      <c r="B507" s="337" t="s">
        <v>31</v>
      </c>
      <c r="C507" s="337"/>
      <c r="D507" s="337" t="s">
        <v>46</v>
      </c>
      <c r="E507" s="338" t="s">
        <v>310</v>
      </c>
      <c r="F507" s="338" t="s">
        <v>359</v>
      </c>
      <c r="G507" s="106"/>
    </row>
    <row r="508" spans="1:7" ht="16.5" customHeight="1" x14ac:dyDescent="0.3">
      <c r="A508" s="336"/>
      <c r="B508" s="247" t="s">
        <v>34</v>
      </c>
      <c r="C508" s="247" t="s">
        <v>33</v>
      </c>
      <c r="D508" s="337"/>
      <c r="E508" s="338"/>
      <c r="F508" s="338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6" t="s">
        <v>30</v>
      </c>
      <c r="B518" s="337" t="s">
        <v>31</v>
      </c>
      <c r="C518" s="337"/>
      <c r="D518" s="337" t="s">
        <v>46</v>
      </c>
      <c r="E518" s="338" t="s">
        <v>310</v>
      </c>
      <c r="F518" s="338" t="s">
        <v>359</v>
      </c>
      <c r="G518" s="106"/>
    </row>
    <row r="519" spans="1:7" ht="16.5" customHeight="1" x14ac:dyDescent="0.3">
      <c r="A519" s="336"/>
      <c r="B519" s="247" t="s">
        <v>34</v>
      </c>
      <c r="C519" s="247" t="s">
        <v>33</v>
      </c>
      <c r="D519" s="337"/>
      <c r="E519" s="338"/>
      <c r="F519" s="338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6" t="s">
        <v>30</v>
      </c>
      <c r="B538" s="337" t="s">
        <v>31</v>
      </c>
      <c r="C538" s="337"/>
      <c r="D538" s="337" t="s">
        <v>46</v>
      </c>
      <c r="E538" s="338" t="s">
        <v>310</v>
      </c>
      <c r="F538" s="338" t="s">
        <v>359</v>
      </c>
      <c r="G538" s="106"/>
    </row>
    <row r="539" spans="1:7" ht="16.5" customHeight="1" x14ac:dyDescent="0.3">
      <c r="A539" s="336"/>
      <c r="B539" s="247" t="s">
        <v>34</v>
      </c>
      <c r="C539" s="247" t="s">
        <v>33</v>
      </c>
      <c r="D539" s="337"/>
      <c r="E539" s="338"/>
      <c r="F539" s="338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9"/>
      <c r="E1" s="329"/>
      <c r="F1" s="329"/>
      <c r="G1" s="329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04"/>
    </row>
    <row r="7" spans="1:7" s="11" customFormat="1" ht="21.75" customHeight="1" x14ac:dyDescent="0.45">
      <c r="A7" s="331" t="e">
        <f>#REF!</f>
        <v>#REF!</v>
      </c>
      <c r="B7" s="331"/>
      <c r="C7" s="331"/>
      <c r="D7" s="331"/>
      <c r="E7" s="331"/>
      <c r="F7" s="331"/>
      <c r="G7" s="104"/>
    </row>
    <row r="8" spans="1:7" s="11" customFormat="1" ht="24" x14ac:dyDescent="0.45">
      <c r="A8" s="243" t="s">
        <v>42</v>
      </c>
      <c r="B8" s="375">
        <f>'A4 Exploitation'!B9:F9</f>
        <v>0</v>
      </c>
      <c r="C8" s="375"/>
      <c r="D8" s="375"/>
      <c r="E8" s="375"/>
      <c r="F8" s="375"/>
      <c r="G8" s="104"/>
    </row>
    <row r="9" spans="1:7" s="11" customFormat="1" ht="24" x14ac:dyDescent="0.45">
      <c r="A9" s="244" t="s">
        <v>44</v>
      </c>
      <c r="B9" s="376">
        <f>'A4 Exploitation'!B10:F10</f>
        <v>0</v>
      </c>
      <c r="C9" s="376"/>
      <c r="D9" s="376"/>
      <c r="E9" s="376"/>
      <c r="F9" s="376"/>
      <c r="G9" s="104"/>
    </row>
    <row r="10" spans="1:7" s="11" customFormat="1" ht="24" x14ac:dyDescent="0.45">
      <c r="A10" s="243" t="s">
        <v>43</v>
      </c>
      <c r="B10" s="372">
        <f>'A4 Exploitation'!A8:F8</f>
        <v>0</v>
      </c>
      <c r="C10" s="372"/>
      <c r="D10" s="372"/>
      <c r="E10" s="372"/>
      <c r="F10" s="372"/>
      <c r="G10" s="104"/>
    </row>
    <row r="11" spans="1:7" s="11" customFormat="1" ht="24" x14ac:dyDescent="0.45">
      <c r="A11" s="243" t="s">
        <v>294</v>
      </c>
      <c r="B11" s="377">
        <f>D199</f>
        <v>0</v>
      </c>
      <c r="C11" s="377"/>
      <c r="D11" s="377"/>
      <c r="E11" s="377"/>
      <c r="F11" s="377"/>
      <c r="G11" s="104"/>
    </row>
    <row r="12" spans="1:7" s="11" customFormat="1" ht="22.5" x14ac:dyDescent="0.45">
      <c r="A12" s="10"/>
      <c r="D12" s="335"/>
      <c r="E12" s="335"/>
      <c r="F12" s="335"/>
      <c r="G12" s="335"/>
    </row>
    <row r="13" spans="1:7" s="11" customFormat="1" ht="11.25" customHeight="1" x14ac:dyDescent="0.3">
      <c r="A13" s="336" t="s">
        <v>30</v>
      </c>
      <c r="B13" s="337" t="s">
        <v>31</v>
      </c>
      <c r="C13" s="337"/>
      <c r="D13" s="337" t="s">
        <v>46</v>
      </c>
      <c r="E13" s="337" t="s">
        <v>190</v>
      </c>
      <c r="F13" s="337" t="s">
        <v>191</v>
      </c>
      <c r="G13" s="91"/>
    </row>
    <row r="14" spans="1:7" s="11" customFormat="1" ht="12.75" customHeight="1" x14ac:dyDescent="0.3">
      <c r="A14" s="336"/>
      <c r="B14" s="247" t="s">
        <v>34</v>
      </c>
      <c r="C14" s="247" t="s">
        <v>33</v>
      </c>
      <c r="D14" s="337"/>
      <c r="E14" s="337"/>
      <c r="F14" s="337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62" t="s">
        <v>36</v>
      </c>
      <c r="B22" s="363"/>
      <c r="C22" s="364"/>
      <c r="D22" s="290">
        <f>SUM(B17:C21)</f>
        <v>0</v>
      </c>
    </row>
    <row r="23" spans="1:7" x14ac:dyDescent="0.3">
      <c r="A23" s="357" t="s">
        <v>295</v>
      </c>
      <c r="B23" s="358"/>
      <c r="C23" s="35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5" t="s">
        <v>4</v>
      </c>
      <c r="B25" s="366"/>
      <c r="C25" s="366"/>
      <c r="D25" s="366"/>
      <c r="E25" s="366"/>
      <c r="F25" s="36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7" t="s">
        <v>36</v>
      </c>
      <c r="B33" s="358"/>
      <c r="C33" s="359"/>
      <c r="D33" s="289">
        <f>SUM(B26:C32)</f>
        <v>0</v>
      </c>
    </row>
    <row r="34" spans="1:7" x14ac:dyDescent="0.3">
      <c r="A34" s="357" t="s">
        <v>295</v>
      </c>
      <c r="B34" s="358"/>
      <c r="C34" s="35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5" t="s">
        <v>219</v>
      </c>
      <c r="B36" s="366"/>
      <c r="C36" s="366"/>
      <c r="D36" s="366"/>
      <c r="E36" s="366"/>
      <c r="F36" s="36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7" t="s">
        <v>36</v>
      </c>
      <c r="B42" s="358"/>
      <c r="C42" s="359"/>
      <c r="D42" s="289">
        <f>SUM(B37:C41)</f>
        <v>0</v>
      </c>
      <c r="E42" s="12"/>
      <c r="F42" s="12"/>
      <c r="G42" s="105"/>
    </row>
    <row r="43" spans="1:7" s="19" customFormat="1" x14ac:dyDescent="0.3">
      <c r="A43" s="357" t="s">
        <v>295</v>
      </c>
      <c r="B43" s="358"/>
      <c r="C43" s="35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7" t="s">
        <v>21</v>
      </c>
      <c r="B45" s="368"/>
      <c r="C45" s="368"/>
      <c r="D45" s="368"/>
      <c r="E45" s="368"/>
      <c r="F45" s="36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7" t="s">
        <v>36</v>
      </c>
      <c r="B52" s="358"/>
      <c r="C52" s="359"/>
      <c r="D52" s="289">
        <f>SUM(B46:C51)</f>
        <v>0</v>
      </c>
    </row>
    <row r="53" spans="1:7" x14ac:dyDescent="0.3">
      <c r="A53" s="357" t="s">
        <v>295</v>
      </c>
      <c r="B53" s="358"/>
      <c r="C53" s="35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5" t="s">
        <v>8</v>
      </c>
      <c r="B55" s="366"/>
      <c r="C55" s="366"/>
      <c r="D55" s="366"/>
      <c r="E55" s="366"/>
      <c r="F55" s="36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7" t="s">
        <v>36</v>
      </c>
      <c r="B63" s="358"/>
      <c r="C63" s="359"/>
      <c r="D63" s="289">
        <f>SUM(B56:C62)</f>
        <v>0</v>
      </c>
    </row>
    <row r="64" spans="1:7" x14ac:dyDescent="0.3">
      <c r="A64" s="357" t="s">
        <v>295</v>
      </c>
      <c r="B64" s="358"/>
      <c r="C64" s="35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5" t="s">
        <v>130</v>
      </c>
      <c r="B66" s="366"/>
      <c r="C66" s="366"/>
      <c r="D66" s="366"/>
      <c r="E66" s="366"/>
      <c r="F66" s="36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7" t="s">
        <v>36</v>
      </c>
      <c r="B84" s="358"/>
      <c r="C84" s="359"/>
      <c r="D84" s="289">
        <f>SUM(B67:C83)</f>
        <v>0</v>
      </c>
    </row>
    <row r="85" spans="1:7" x14ac:dyDescent="0.3">
      <c r="A85" s="357" t="s">
        <v>295</v>
      </c>
      <c r="B85" s="358"/>
      <c r="C85" s="35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5" t="s">
        <v>211</v>
      </c>
      <c r="B87" s="366"/>
      <c r="C87" s="366"/>
      <c r="D87" s="366"/>
      <c r="E87" s="366"/>
      <c r="F87" s="36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7" t="s">
        <v>36</v>
      </c>
      <c r="B102" s="358"/>
      <c r="C102" s="359"/>
      <c r="D102" s="289">
        <f>SUM(B88:C101)</f>
        <v>0</v>
      </c>
    </row>
    <row r="103" spans="1:7" x14ac:dyDescent="0.3">
      <c r="A103" s="357" t="s">
        <v>295</v>
      </c>
      <c r="B103" s="358"/>
      <c r="C103" s="35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5" t="s">
        <v>212</v>
      </c>
      <c r="B106" s="366"/>
      <c r="C106" s="366"/>
      <c r="D106" s="366"/>
      <c r="E106" s="366"/>
      <c r="F106" s="36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7" t="s">
        <v>36</v>
      </c>
      <c r="B118" s="358"/>
      <c r="C118" s="35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7" t="s">
        <v>295</v>
      </c>
      <c r="B119" s="358"/>
      <c r="C119" s="35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5" t="s">
        <v>185</v>
      </c>
      <c r="B121" s="366"/>
      <c r="C121" s="366"/>
      <c r="D121" s="366"/>
      <c r="E121" s="366"/>
      <c r="F121" s="36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7" t="s">
        <v>36</v>
      </c>
      <c r="B133" s="358"/>
      <c r="C133" s="359"/>
      <c r="D133" s="289">
        <f>SUM(B122:C132)</f>
        <v>0</v>
      </c>
    </row>
    <row r="134" spans="1:7" x14ac:dyDescent="0.3">
      <c r="A134" s="357" t="s">
        <v>295</v>
      </c>
      <c r="B134" s="358"/>
      <c r="C134" s="35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5" t="s">
        <v>71</v>
      </c>
      <c r="B136" s="366"/>
      <c r="C136" s="366"/>
      <c r="D136" s="366"/>
      <c r="E136" s="366"/>
      <c r="F136" s="36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7" t="s">
        <v>36</v>
      </c>
      <c r="B149" s="358"/>
      <c r="C149" s="359"/>
      <c r="D149" s="289">
        <f>SUM(B137:C148)</f>
        <v>0</v>
      </c>
    </row>
    <row r="150" spans="1:7" x14ac:dyDescent="0.3">
      <c r="A150" s="357" t="s">
        <v>295</v>
      </c>
      <c r="B150" s="358"/>
      <c r="C150" s="35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5" t="s">
        <v>217</v>
      </c>
      <c r="B152" s="366"/>
      <c r="C152" s="366"/>
      <c r="D152" s="366"/>
      <c r="E152" s="366"/>
      <c r="F152" s="36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7" t="s">
        <v>36</v>
      </c>
      <c r="B161" s="363"/>
      <c r="C161" s="364"/>
      <c r="D161" s="290">
        <f>SUM(B153:C160)</f>
        <v>0</v>
      </c>
    </row>
    <row r="162" spans="1:7" x14ac:dyDescent="0.3">
      <c r="A162" s="357" t="s">
        <v>295</v>
      </c>
      <c r="B162" s="358"/>
      <c r="C162" s="35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5" t="s">
        <v>77</v>
      </c>
      <c r="B164" s="366"/>
      <c r="C164" s="366"/>
      <c r="D164" s="366"/>
      <c r="E164" s="366"/>
      <c r="F164" s="36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7" t="s">
        <v>36</v>
      </c>
      <c r="B169" s="358"/>
      <c r="C169" s="359"/>
      <c r="D169" s="289">
        <f>SUM(B165:C168)</f>
        <v>0</v>
      </c>
    </row>
    <row r="170" spans="1:7" x14ac:dyDescent="0.3">
      <c r="A170" s="357" t="s">
        <v>295</v>
      </c>
      <c r="B170" s="358"/>
      <c r="C170" s="35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9" t="s">
        <v>17</v>
      </c>
      <c r="B172" s="370"/>
      <c r="C172" s="370"/>
      <c r="D172" s="370"/>
      <c r="E172" s="370"/>
      <c r="F172" s="37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7" t="s">
        <v>36</v>
      </c>
      <c r="B177" s="358"/>
      <c r="C177" s="359"/>
      <c r="D177" s="289">
        <f>SUM(B173:C176)</f>
        <v>0</v>
      </c>
    </row>
    <row r="178" spans="1:7" x14ac:dyDescent="0.3">
      <c r="A178" s="357" t="s">
        <v>295</v>
      </c>
      <c r="B178" s="358"/>
      <c r="C178" s="35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5" t="s">
        <v>78</v>
      </c>
      <c r="B180" s="366"/>
      <c r="C180" s="366"/>
      <c r="D180" s="366"/>
      <c r="E180" s="366"/>
      <c r="F180" s="36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7" t="s">
        <v>36</v>
      </c>
      <c r="B186" s="358"/>
      <c r="C186" s="359"/>
      <c r="D186" s="289">
        <f>SUM(B181:C185)</f>
        <v>0</v>
      </c>
    </row>
    <row r="187" spans="1:7" x14ac:dyDescent="0.3">
      <c r="A187" s="357" t="s">
        <v>295</v>
      </c>
      <c r="B187" s="358"/>
      <c r="C187" s="35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5" t="s">
        <v>216</v>
      </c>
      <c r="B189" s="366"/>
      <c r="C189" s="366"/>
      <c r="D189" s="366"/>
      <c r="E189" s="366"/>
      <c r="F189" s="36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7" t="s">
        <v>36</v>
      </c>
      <c r="B194" s="358"/>
      <c r="C194" s="359"/>
      <c r="D194" s="259">
        <f>SUM(B190:C193)</f>
        <v>0</v>
      </c>
    </row>
    <row r="195" spans="1:6" x14ac:dyDescent="0.3">
      <c r="A195" s="357" t="s">
        <v>295</v>
      </c>
      <c r="B195" s="358"/>
      <c r="C195" s="35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2018-02-22T14:54:44Z</cp:lastPrinted>
  <dcterms:created xsi:type="dcterms:W3CDTF">2015-10-03T07:44:26Z</dcterms:created>
  <dcterms:modified xsi:type="dcterms:W3CDTF">2019-05-30T09:27:35Z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