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Ain zaghouan 2\2018\"/>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7" l="1"/>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D149" i="35" s="1"/>
  <c r="D150" i="35" s="1"/>
  <c r="C138" i="35"/>
  <c r="C132" i="35"/>
  <c r="C130" i="35"/>
  <c r="C128" i="35"/>
  <c r="C127" i="35"/>
  <c r="D133" i="35" s="1"/>
  <c r="D134" i="35" s="1"/>
  <c r="D119" i="35"/>
  <c r="C116" i="35"/>
  <c r="C115" i="35"/>
  <c r="C112" i="35"/>
  <c r="D118" i="35" s="1"/>
  <c r="C100" i="35"/>
  <c r="C99" i="35"/>
  <c r="C94" i="35"/>
  <c r="C93" i="35"/>
  <c r="D102" i="35" s="1"/>
  <c r="D103" i="35" s="1"/>
  <c r="C82" i="35"/>
  <c r="C80" i="35"/>
  <c r="C77" i="35"/>
  <c r="C76" i="35"/>
  <c r="D84" i="35" s="1"/>
  <c r="D85" i="35" s="1"/>
  <c r="C75" i="35"/>
  <c r="C61" i="35"/>
  <c r="C60" i="35"/>
  <c r="C56" i="35"/>
  <c r="D63" i="35" s="1"/>
  <c r="D64" i="35" s="1"/>
  <c r="D52" i="35"/>
  <c r="D53" i="35" s="1"/>
  <c r="C51" i="35"/>
  <c r="C37" i="35"/>
  <c r="D42" i="35" s="1"/>
  <c r="D43" i="35" s="1"/>
  <c r="C26" i="35"/>
  <c r="D33" i="35" s="1"/>
  <c r="D34" i="35" s="1"/>
  <c r="D23" i="35"/>
  <c r="D22" i="35"/>
  <c r="B10" i="35"/>
  <c r="B9" i="35"/>
  <c r="B8" i="35"/>
  <c r="F543" i="43"/>
  <c r="D543" i="43" s="1"/>
  <c r="B543" i="43" s="1"/>
  <c r="E543" i="43"/>
  <c r="C542" i="43"/>
  <c r="A537" i="43"/>
  <c r="F532" i="43"/>
  <c r="D532" i="43" s="1"/>
  <c r="E532" i="43"/>
  <c r="B532" i="43"/>
  <c r="C530" i="43"/>
  <c r="D533" i="43" s="1"/>
  <c r="D534" i="43" s="1"/>
  <c r="B162" i="29" s="1"/>
  <c r="C528" i="43"/>
  <c r="A517" i="43"/>
  <c r="F512" i="43"/>
  <c r="E512" i="43"/>
  <c r="D512" i="43"/>
  <c r="B512" i="43" s="1"/>
  <c r="D513" i="43" s="1"/>
  <c r="D514" i="43" s="1"/>
  <c r="B152" i="29" s="1"/>
  <c r="A506" i="43"/>
  <c r="D500" i="43"/>
  <c r="F498" i="43"/>
  <c r="E498" i="43"/>
  <c r="D498" i="43"/>
  <c r="B498" i="43" s="1"/>
  <c r="D499" i="43" s="1"/>
  <c r="D502" i="43" s="1"/>
  <c r="D503" i="43" s="1"/>
  <c r="B143" i="29" s="1"/>
  <c r="D494" i="43"/>
  <c r="C490" i="43"/>
  <c r="D493" i="43" s="1"/>
  <c r="A484" i="43"/>
  <c r="F476" i="43"/>
  <c r="E476" i="43"/>
  <c r="D476" i="43"/>
  <c r="B476" i="43" s="1"/>
  <c r="C469" i="43"/>
  <c r="C466" i="43"/>
  <c r="C465" i="43"/>
  <c r="C461" i="43"/>
  <c r="C455" i="43"/>
  <c r="D457" i="43" s="1"/>
  <c r="D458" i="43" s="1"/>
  <c r="A447" i="43"/>
  <c r="F439" i="43"/>
  <c r="E439" i="43"/>
  <c r="D439" i="43"/>
  <c r="B439" i="43" s="1"/>
  <c r="C438" i="43"/>
  <c r="C432" i="43"/>
  <c r="C431" i="43"/>
  <c r="C425" i="43"/>
  <c r="D426" i="43" s="1"/>
  <c r="D427" i="43" s="1"/>
  <c r="C422" i="43"/>
  <c r="C415" i="43"/>
  <c r="C411" i="43"/>
  <c r="D417" i="43" s="1"/>
  <c r="D418" i="43" s="1"/>
  <c r="C405" i="43"/>
  <c r="C402" i="43"/>
  <c r="D406" i="43" s="1"/>
  <c r="D407" i="43" s="1"/>
  <c r="A394" i="43"/>
  <c r="F386" i="43"/>
  <c r="D386" i="43" s="1"/>
  <c r="B386" i="43" s="1"/>
  <c r="E386" i="43"/>
  <c r="C381" i="43"/>
  <c r="C378" i="43"/>
  <c r="C371" i="43"/>
  <c r="C369" i="43"/>
  <c r="C368" i="43"/>
  <c r="A361" i="43"/>
  <c r="F353" i="43"/>
  <c r="E353" i="43"/>
  <c r="D353" i="43"/>
  <c r="B353" i="43" s="1"/>
  <c r="C348" i="43"/>
  <c r="C344" i="43"/>
  <c r="C342" i="43"/>
  <c r="C340" i="43"/>
  <c r="D334" i="43"/>
  <c r="C331" i="43"/>
  <c r="D333" i="43" s="1"/>
  <c r="A321" i="43"/>
  <c r="F313" i="43"/>
  <c r="E313" i="43"/>
  <c r="C304" i="43"/>
  <c r="C302" i="43"/>
  <c r="C297" i="43"/>
  <c r="C295" i="43"/>
  <c r="C294" i="43"/>
  <c r="C291" i="43"/>
  <c r="D286" i="43"/>
  <c r="C282" i="43"/>
  <c r="C278" i="43"/>
  <c r="D285" i="43" s="1"/>
  <c r="A269" i="43"/>
  <c r="F261" i="43"/>
  <c r="E261" i="43"/>
  <c r="D261" i="43" s="1"/>
  <c r="B261" i="43" s="1"/>
  <c r="C252" i="43"/>
  <c r="C251" i="43"/>
  <c r="C250" i="43"/>
  <c r="C249" i="43"/>
  <c r="C240" i="43"/>
  <c r="C238" i="43"/>
  <c r="C235" i="43"/>
  <c r="C230" i="43"/>
  <c r="C227" i="43"/>
  <c r="D244" i="43" s="1"/>
  <c r="D245" i="43" s="1"/>
  <c r="C220" i="43"/>
  <c r="C219" i="43"/>
  <c r="D222" i="43" s="1"/>
  <c r="D223" i="43" s="1"/>
  <c r="A208" i="43"/>
  <c r="F200" i="43"/>
  <c r="E200" i="43"/>
  <c r="D200" i="43"/>
  <c r="B200" i="43"/>
  <c r="C194" i="43"/>
  <c r="C190" i="43"/>
  <c r="C186" i="43"/>
  <c r="C184" i="43"/>
  <c r="D201" i="43" s="1"/>
  <c r="D202" i="43" s="1"/>
  <c r="C182" i="43"/>
  <c r="C181" i="43"/>
  <c r="D172" i="43"/>
  <c r="C170" i="43"/>
  <c r="A161" i="43"/>
  <c r="F153" i="43"/>
  <c r="E153" i="43"/>
  <c r="D153" i="43" s="1"/>
  <c r="B153" i="43"/>
  <c r="C147" i="43"/>
  <c r="D154" i="43" s="1"/>
  <c r="C145" i="43"/>
  <c r="C143" i="43"/>
  <c r="C138" i="43"/>
  <c r="C134" i="43"/>
  <c r="C132" i="43"/>
  <c r="C131" i="43"/>
  <c r="D139" i="43" s="1"/>
  <c r="D140" i="43" s="1"/>
  <c r="C129" i="43"/>
  <c r="C125" i="43"/>
  <c r="D117" i="43"/>
  <c r="D118" i="43" s="1"/>
  <c r="C115" i="43"/>
  <c r="A106" i="43"/>
  <c r="F99" i="43"/>
  <c r="E99" i="43"/>
  <c r="D99" i="43"/>
  <c r="B99" i="43" s="1"/>
  <c r="C91" i="43"/>
  <c r="C89" i="43"/>
  <c r="C82" i="43"/>
  <c r="C79" i="43"/>
  <c r="C74" i="43"/>
  <c r="C72" i="43"/>
  <c r="C69" i="43"/>
  <c r="C68" i="43"/>
  <c r="C65" i="43"/>
  <c r="C59" i="43"/>
  <c r="D61" i="43" s="1"/>
  <c r="D62" i="43" s="1"/>
  <c r="A49" i="43"/>
  <c r="F41" i="43"/>
  <c r="E41" i="43"/>
  <c r="D41" i="43"/>
  <c r="C35" i="43"/>
  <c r="C34" i="43"/>
  <c r="C30" i="43"/>
  <c r="D26" i="43"/>
  <c r="D25" i="43"/>
  <c r="A16" i="43"/>
  <c r="A8" i="43"/>
  <c r="A7" i="35" s="1"/>
  <c r="D194" i="37"/>
  <c r="C191" i="37"/>
  <c r="D186" i="37"/>
  <c r="D187" i="37" s="1"/>
  <c r="D178" i="37"/>
  <c r="D177" i="37"/>
  <c r="C165" i="37"/>
  <c r="D169" i="37" s="1"/>
  <c r="D170" i="37" s="1"/>
  <c r="C157" i="37"/>
  <c r="C156" i="37"/>
  <c r="C155" i="37"/>
  <c r="C145" i="37"/>
  <c r="C144" i="37"/>
  <c r="C138" i="37"/>
  <c r="D149" i="37" s="1"/>
  <c r="D150" i="37" s="1"/>
  <c r="C132" i="37"/>
  <c r="C130" i="37"/>
  <c r="C128" i="37"/>
  <c r="C127" i="37"/>
  <c r="D133" i="37" s="1"/>
  <c r="D134" i="37" s="1"/>
  <c r="C116" i="37"/>
  <c r="C115" i="37"/>
  <c r="C112" i="37"/>
  <c r="D118" i="37" s="1"/>
  <c r="D119" i="37" s="1"/>
  <c r="C100" i="37"/>
  <c r="C99" i="37"/>
  <c r="C94" i="37"/>
  <c r="C93" i="37"/>
  <c r="D102" i="37" s="1"/>
  <c r="D103" i="37" s="1"/>
  <c r="C82" i="37"/>
  <c r="C80" i="37"/>
  <c r="C77" i="37"/>
  <c r="C76" i="37"/>
  <c r="C75" i="37"/>
  <c r="C61" i="37"/>
  <c r="C60" i="37"/>
  <c r="D63" i="37" s="1"/>
  <c r="D64" i="37" s="1"/>
  <c r="C56" i="37"/>
  <c r="C51" i="37"/>
  <c r="D52" i="37" s="1"/>
  <c r="D53" i="37" s="1"/>
  <c r="D42" i="37"/>
  <c r="D43" i="37" s="1"/>
  <c r="C37" i="37"/>
  <c r="C26" i="37"/>
  <c r="D33" i="37" s="1"/>
  <c r="D34" i="37" s="1"/>
  <c r="D22" i="37"/>
  <c r="D23" i="37" s="1"/>
  <c r="B10"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B476" i="36"/>
  <c r="C469" i="36"/>
  <c r="C466" i="36"/>
  <c r="C465" i="36"/>
  <c r="D477" i="36" s="1"/>
  <c r="C461" i="36"/>
  <c r="C455" i="36"/>
  <c r="D457" i="36" s="1"/>
  <c r="D458" i="36" s="1"/>
  <c r="A447" i="36"/>
  <c r="B439" i="36"/>
  <c r="C438" i="36"/>
  <c r="C432" i="36"/>
  <c r="C431" i="36"/>
  <c r="D440" i="36" s="1"/>
  <c r="C425" i="36"/>
  <c r="C422" i="36"/>
  <c r="D426" i="36" s="1"/>
  <c r="D427" i="36" s="1"/>
  <c r="C415" i="36"/>
  <c r="C411" i="36"/>
  <c r="C405" i="36"/>
  <c r="C402" i="36"/>
  <c r="A394" i="36"/>
  <c r="B386" i="36"/>
  <c r="C381" i="36"/>
  <c r="C378" i="36"/>
  <c r="C371" i="36"/>
  <c r="C369" i="36"/>
  <c r="C368" i="36"/>
  <c r="D373" i="36" s="1"/>
  <c r="D374" i="36" s="1"/>
  <c r="A361" i="36"/>
  <c r="B353" i="36"/>
  <c r="C348" i="36"/>
  <c r="C344" i="36"/>
  <c r="C342" i="36"/>
  <c r="C340" i="36"/>
  <c r="D333" i="36"/>
  <c r="D334" i="36" s="1"/>
  <c r="C331" i="36"/>
  <c r="A321" i="36"/>
  <c r="B313" i="36"/>
  <c r="C304" i="36"/>
  <c r="C302" i="36"/>
  <c r="C297" i="36"/>
  <c r="C295" i="36"/>
  <c r="C294" i="36"/>
  <c r="C291" i="36"/>
  <c r="C282" i="36"/>
  <c r="C278" i="36"/>
  <c r="D285" i="36" s="1"/>
  <c r="D286" i="36" s="1"/>
  <c r="A269" i="36"/>
  <c r="B261" i="36"/>
  <c r="C252" i="36"/>
  <c r="C251" i="36"/>
  <c r="C250" i="36"/>
  <c r="C249" i="36"/>
  <c r="C240" i="36"/>
  <c r="C238" i="36"/>
  <c r="C235" i="36"/>
  <c r="C230" i="36"/>
  <c r="C227" i="36"/>
  <c r="C220" i="36"/>
  <c r="C219" i="36"/>
  <c r="D222" i="36" s="1"/>
  <c r="D223" i="36" s="1"/>
  <c r="A208" i="36"/>
  <c r="B200" i="36"/>
  <c r="C194" i="36"/>
  <c r="C190" i="36"/>
  <c r="C186" i="36"/>
  <c r="C184" i="36"/>
  <c r="C182" i="36"/>
  <c r="C181" i="36"/>
  <c r="C170" i="36"/>
  <c r="D172" i="36" s="1"/>
  <c r="A161" i="36"/>
  <c r="B153" i="36"/>
  <c r="C147" i="36"/>
  <c r="C145" i="36"/>
  <c r="C143" i="36"/>
  <c r="C138" i="36"/>
  <c r="C134" i="36"/>
  <c r="C132" i="36"/>
  <c r="C131" i="36"/>
  <c r="C129" i="36"/>
  <c r="C125" i="36"/>
  <c r="D117" i="36"/>
  <c r="D118" i="36" s="1"/>
  <c r="C115" i="36"/>
  <c r="A106" i="36"/>
  <c r="B99" i="36"/>
  <c r="C91" i="36"/>
  <c r="C89" i="36"/>
  <c r="C82" i="36"/>
  <c r="C79" i="36"/>
  <c r="C74" i="36"/>
  <c r="C72" i="36"/>
  <c r="C69" i="36"/>
  <c r="D84" i="36" s="1"/>
  <c r="C68" i="36"/>
  <c r="C65" i="36"/>
  <c r="C59" i="36"/>
  <c r="D61" i="36" s="1"/>
  <c r="D62" i="36" s="1"/>
  <c r="A49" i="36"/>
  <c r="B41" i="36"/>
  <c r="C35" i="36"/>
  <c r="C34" i="36"/>
  <c r="C30" i="36"/>
  <c r="A16" i="36"/>
  <c r="J178" i="29"/>
  <c r="J169" i="29"/>
  <c r="J160" i="29"/>
  <c r="J150" i="29"/>
  <c r="J141" i="29"/>
  <c r="J132" i="29"/>
  <c r="J123" i="29"/>
  <c r="J114" i="29"/>
  <c r="J105" i="29"/>
  <c r="J96" i="29"/>
  <c r="J87" i="29"/>
  <c r="J78" i="29"/>
  <c r="J69" i="29"/>
  <c r="J60" i="29"/>
  <c r="J51" i="29"/>
  <c r="J42" i="29"/>
  <c r="J33" i="29"/>
  <c r="J23" i="29"/>
  <c r="D387" i="36" l="1"/>
  <c r="D390" i="36" s="1"/>
  <c r="D391" i="36" s="1"/>
  <c r="B115" i="29" s="1"/>
  <c r="D161" i="37"/>
  <c r="D162" i="37" s="1"/>
  <c r="D544" i="36"/>
  <c r="D533" i="36"/>
  <c r="D534" i="36" s="1"/>
  <c r="B161" i="29" s="1"/>
  <c r="D406" i="36"/>
  <c r="D407" i="36" s="1"/>
  <c r="D354" i="36"/>
  <c r="D355" i="36" s="1"/>
  <c r="D314" i="36"/>
  <c r="D315" i="36" s="1"/>
  <c r="D201" i="36"/>
  <c r="D202" i="36" s="1"/>
  <c r="D154" i="36"/>
  <c r="D100" i="36"/>
  <c r="D101" i="36" s="1"/>
  <c r="D42" i="36"/>
  <c r="D43" i="36" s="1"/>
  <c r="D544" i="43"/>
  <c r="D45" i="31"/>
  <c r="D46" i="31" s="1"/>
  <c r="B55" i="29" s="1"/>
  <c r="D43" i="31"/>
  <c r="D102" i="36"/>
  <c r="D103" i="36" s="1"/>
  <c r="B61" i="29" s="1"/>
  <c r="D85" i="36"/>
  <c r="D441" i="36"/>
  <c r="D195" i="35"/>
  <c r="D155" i="43"/>
  <c r="D157" i="43"/>
  <c r="D158" i="43" s="1"/>
  <c r="B71" i="29" s="1"/>
  <c r="D155" i="36"/>
  <c r="D478" i="36"/>
  <c r="D480" i="36"/>
  <c r="D481" i="36" s="1"/>
  <c r="B133" i="29" s="1"/>
  <c r="D265" i="33"/>
  <c r="D266" i="33" s="1"/>
  <c r="B90" i="29" s="1"/>
  <c r="D263" i="33"/>
  <c r="D155" i="31"/>
  <c r="D157" i="31"/>
  <c r="D158" i="31" s="1"/>
  <c r="B73" i="29" s="1"/>
  <c r="D547" i="43"/>
  <c r="B44"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388" i="36"/>
  <c r="D545" i="36"/>
  <c r="B170" i="29" s="1"/>
  <c r="D195" i="37"/>
  <c r="D262" i="43"/>
  <c r="D387" i="43"/>
  <c r="D85" i="33"/>
  <c r="D102" i="33"/>
  <c r="D103" i="33" s="1"/>
  <c r="B63" i="29" s="1"/>
  <c r="D139" i="36"/>
  <c r="D140" i="36" s="1"/>
  <c r="D502" i="36"/>
  <c r="D503" i="36" s="1"/>
  <c r="B142" i="29" s="1"/>
  <c r="B41" i="43"/>
  <c r="D42" i="43" s="1"/>
  <c r="D313" i="43"/>
  <c r="B313" i="43" s="1"/>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197" i="35"/>
  <c r="D222" i="33"/>
  <c r="D223" i="33" s="1"/>
  <c r="D314" i="33"/>
  <c r="D354" i="33"/>
  <c r="D118" i="25"/>
  <c r="D119" i="25" s="1"/>
  <c r="D477" i="31"/>
  <c r="D357" i="36" l="1"/>
  <c r="D358" i="36" s="1"/>
  <c r="B106" i="29" s="1"/>
  <c r="D443" i="36"/>
  <c r="D444" i="36" s="1"/>
  <c r="B124" i="29" s="1"/>
  <c r="D317" i="36"/>
  <c r="D318" i="36" s="1"/>
  <c r="B97"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444" i="43" s="1"/>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<sst xmlns="http://schemas.openxmlformats.org/spreadsheetml/2006/main" count="3741" uniqueCount="434">
  <si>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</si>
  <si>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</si>
  <si>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</si>
  <si>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</si>
  <si>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</si>
  <si>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</si>
  <si>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</si>
  <si>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</si>
  <si>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</si>
  <si>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</si>
  <si>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</si>
  <si>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</si>
  <si>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</si>
  <si>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</si>
  <si>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</si>
  <si>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</si>
  <si>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</si>
  <si>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</si>
  <si>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</si>
  <si>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</si>
  <si>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</si>
  <si>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</si>
  <si>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</si>
  <si>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</si>
  <si>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</si>
  <si>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</si>
  <si>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</si>
  <si>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</si>
  <si>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</si>
  <si>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</si>
  <si>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</si>
  <si>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</si>
  <si>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</si>
  <si>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</si>
  <si>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</si>
  <si>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</si>
  <si>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</si>
  <si>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</si>
  <si>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</si>
  <si>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</si>
  <si>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</si>
  <si>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</si>
  <si>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</si>
  <si>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</si>
  <si>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</si>
  <si>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</si>
  <si>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</si>
  <si>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</si>
  <si>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</si>
  <si>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</si>
  <si>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</si>
  <si>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</si>
  <si>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</si>
  <si>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</si>
  <si>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</si>
  <si>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</si>
  <si>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</si>
  <si>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</si>
  <si>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</si>
  <si>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</si>
  <si>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</si>
  <si>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</si>
  <si>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</si>
  <si>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</si>
  <si>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</si>
  <si>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</si>
  <si>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</si>
  <si>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</si>
  <si>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</si>
  <si>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</si>
  <si>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</si>
  <si>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</si>
  <si>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</si>
  <si>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</si>
  <si>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</si>
  <si>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</si>
  <si>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</si>
  <si>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</si>
  <si>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</si>
  <si>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</si>
  <si>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</si>
  <si>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</si>
  <si>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</si>
  <si>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</si>
  <si>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</si>
  <si>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</si>
  <si>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</si>
  <si>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</si>
  <si>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</si>
  <si>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</si>
  <si>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</si>
  <si>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</si>
  <si>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</si>
  <si>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</si>
  <si>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</si>
  <si>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</si>
  <si>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</si>
  <si>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</si>
  <si>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</si>
  <si>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</si>
  <si>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</si>
  <si>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</si>
  <si>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</si>
  <si>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</si>
  <si>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</si>
  <si>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</si>
  <si>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</si>
  <si>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</si>
  <si>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</si>
  <si>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</si>
  <si>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</si>
  <si>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</si>
  <si>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</si>
  <si>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</si>
  <si>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</si>
  <si>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</si>
  <si>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</si>
  <si>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</si>
  <si>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</si>
  <si>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</si>
  <si>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</si>
  <si>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</si>
  <si>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</si>
  <si>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</si>
  <si>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</si>
  <si>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</si>
  <si>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</si>
  <si>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</si>
  <si>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</si>
  <si>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</si>
  <si>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</si>
  <si>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</si>
  <si>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</si>
  <si>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</si>
  <si>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</si>
  <si>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</si>
  <si>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</si>
  <si>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</si>
  <si>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</si>
  <si>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</si>
  <si>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</si>
  <si>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</si>
  <si>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</si>
  <si>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</si>
  <si>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</si>
  <si>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</si>
  <si>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</si>
  <si>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</si>
  <si>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</si>
  <si>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</si>
  <si>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</si>
  <si>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</si>
  <si>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</si>
  <si>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</si>
  <si>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</si>
  <si>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</si>
  <si>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</si>
  <si>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</si>
  <si>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</si>
  <si>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</si>
  <si>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</si>
  <si>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</si>
  <si>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</si>
  <si>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</si>
  <si>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</si>
  <si>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</si>
  <si>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</si>
  <si>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</si>
  <si>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</si>
  <si>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</si>
  <si>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</si>
  <si>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</si>
  <si>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</si>
  <si>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</si>
  <si>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</si>
  <si>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</si>
  <si>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</si>
  <si>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</si>
  <si>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</si>
  <si>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</si>
  <si>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</si>
  <si>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</si>
  <si>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</si>
  <si>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</si>
  <si>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</si>
  <si>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</si>
  <si>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</si>
  <si>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</si>
  <si>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</si>
  <si>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</si>
  <si>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</si>
  <si>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</si>
  <si>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</si>
  <si>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</si>
  <si>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</si>
  <si>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</si>
  <si>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</si>
  <si>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</si>
  <si>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</si>
  <si>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</si>
  <si>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</si>
  <si>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</si>
  <si>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</si>
  <si>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</si>
  <si>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</si>
  <si>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</si>
  <si>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</si>
  <si>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</si>
  <si>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</si>
  <si>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</si>
  <si>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</si>
  <si>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</si>
  <si>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</si>
  <si>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</si>
  <si>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</si>
  <si>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</si>
  <si>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</si>
  <si>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</si>
  <si>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</si>
  <si>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</si>
  <si>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</si>
  <si>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</si>
  <si>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</si>
  <si>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</si>
  <si>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</si>
  <si>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</si>
  <si>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</si>
  <si>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</si>
  <si>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</si>
  <si>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</si>
  <si>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</si>
  <si>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</si>
  <si>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</si>
  <si>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</si>
  <si>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</si>
  <si>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</si>
  <si>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</si>
  <si>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</si>
  <si>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</si>
  <si>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</si>
  <si>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</si>
  <si>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</si>
  <si>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</si>
  <si>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</si>
  <si>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</si>
  <si>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</si>
  <si>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</si>
  <si>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</si>
  <si>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</si>
  <si>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</si>
  <si>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</si>
  <si>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</si>
  <si>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</si>
  <si>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</si>
  <si>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</si>
  <si>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</si>
  <si>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</si>
  <si>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</si>
  <si>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</si>
  <si>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</si>
  <si>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</si>
  <si>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</si>
  <si>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</si>
  <si>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</si>
  <si>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</si>
  <si>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</si>
  <si>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</si>
  <si>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</si>
  <si>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</si>
  <si>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</si>
  <si>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</si>
  <si>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</si>
  <si>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</si>
  <si>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</si>
  <si>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</si>
  <si>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</si>
  <si>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</si>
  <si>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</si>
  <si>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</si>
  <si>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</si>
  <si>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</si>
  <si>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</si>
  <si>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</si>
  <si>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</si>
  <si>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</si>
  <si>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</si>
  <si>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</si>
  <si>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</si>
  <si>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</si>
  <si>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</si>
  <si>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</si>
  <si>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</si>
  <si>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</si>
  <si>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</si>
  <si>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</si>
  <si>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</si>
  <si>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</si>
  <si>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</si>
  <si>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</si>
  <si>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</si>
  <si>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</si>
  <si>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</si>
  <si>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</si>
  <si>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</si>
  <si>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</si>
  <si>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</si>
  <si>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</si>
  <si>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</si>
  <si>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</si>
  <si>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</si>
  <si>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</si>
  <si>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</si>
  <si>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</si>
  <si>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</si>
  <si>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</si>
  <si>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</si>
  <si>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</si>
  <si>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</si>
  <si>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</si>
  <si>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</si>
  <si>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</si>
  <si>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</si>
  <si>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</si>
  <si>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</si>
  <si>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</si>
  <si>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</si>
  <si>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</si>
  <si>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</si>
  <si>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</si>
  <si>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</si>
  <si>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</si>
  <si>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</si>
  <si>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</si>
  <si>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</si>
  <si>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</si>
  <si>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</si>
  <si>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</si>
  <si>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</si>
  <si>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</si>
  <si>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</si>
  <si>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</si>
  <si>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</si>
  <si>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</si>
  <si>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</si>
  <si>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</si>
  <si>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</si>
  <si>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</si>
  <si>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</si>
  <si>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</si>
  <si>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</si>
  <si>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</si>
  <si>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</si>
  <si>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</si>
  <si>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</si>
  <si>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</si>
  <si>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</si>
  <si>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</si>
  <si>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</si>
  <si>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</si>
  <si>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</si>
  <si>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</si>
  <si>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</si>
  <si>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</si>
  <si>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</si>
  <si>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</si>
  <si>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</si>
  <si>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</si>
  <si>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</si>
  <si>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</si>
  <si>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</si>
  <si>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</si>
  <si>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</si>
  <si>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</si>
  <si>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</si>
  <si>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</si>
  <si>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</si>
  <si>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</si>
  <si>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</si>
  <si>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</si>
  <si>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</si>
  <si>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</si>
  <si>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</si>
  <si>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</si>
  <si>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</si>
  <si>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</si>
  <si>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</si>
  <si>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</si>
  <si>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</si>
  <si>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</si>
  <si>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</si>
  <si>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</si>
  <si>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</si>
  <si>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</si>
  <si>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</si>
  <si>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</si>
  <si>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</si>
  <si>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</si>
  <si>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</si>
  <si>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</si>
  <si>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</si>
  <si>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</si>
  <si>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</si>
  <si>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</si>
  <si>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</si>
  <si>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</si>
  <si>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</si>
  <si>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</si>
  <si>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</si>
  <si>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Dr Raja Bouhalfaya</t>
  </si>
  <si>
    <t>Correcte.</t>
  </si>
  <si>
    <t>Les mentions DLC ,DF et numéro de lot étaient illisibles sur certains produits de charcuterie "Chahia". Aviser le fournisseur sur cet écart.</t>
  </si>
  <si>
    <t>Conforme.</t>
  </si>
  <si>
    <t>Absence de local poubelle.</t>
  </si>
  <si>
    <t>Prévoir une protection de la porte de la réception.</t>
  </si>
  <si>
    <t>Prévoir un local poubelle protégé.</t>
  </si>
  <si>
    <t>Le balisage des produits était seulement en français . Veuillez ajouter la langue arabe au niveau des ardoises.</t>
  </si>
  <si>
    <t>Ain Zaghouan 2</t>
  </si>
  <si>
    <t>Propre</t>
  </si>
  <si>
    <t>Les fournisseurs des produits de mer surgelés "Captain Sindibad"et du saumon fumée "L'odyssée" ne présentaient pas toujours de certificats de salubrité. Veuillez aviser les livreurs de ces produits sur cet écart.</t>
  </si>
  <si>
    <t>Les morceaux de potirons découpés pré-emballés étaient dépourvus d'étiquettes.Il est nécessaire d'identifier ces produits.</t>
  </si>
  <si>
    <t>Propre et rangée.</t>
  </si>
  <si>
    <t>Directeur du magasin et gestionnaire de stock</t>
  </si>
  <si>
    <t>La protection du quai par un préau et la réparation du revêtement du sol  étaient confirmés.</t>
  </si>
  <si>
    <t>Taux d'hygrométrie : 40%. Correct.</t>
  </si>
  <si>
    <t>Température affichée: 4°C
Température mesurée: 2,1°C
Meuble des surgelés : Température affichée : -18°C.</t>
  </si>
  <si>
    <t>La porte de la réception manquait d'étanchéité par-dessous .</t>
  </si>
  <si>
    <t>Présence de givre au niveau du meuble des produits surgelés.</t>
  </si>
  <si>
    <t>Rayon FLEG : Le DEIV était placé directement au dessus des caisses.</t>
  </si>
  <si>
    <t>Absence de point d'eau au niveau de la zone de réception pour le lavage des paniers et des caisses.</t>
  </si>
  <si>
    <t>Le sol à l'entrée de la CF était abimé.</t>
  </si>
  <si>
    <t>Directeur du magasin et gestionnaire du stock</t>
  </si>
  <si>
    <t>Température affichée: 7,8°C</t>
  </si>
  <si>
    <t>Certaines portières des casiers au niveau des vestiaires des femmes étaient démontées.</t>
  </si>
  <si>
    <t>Les poubelles des sanitaires des femmes et de la salle de pause étaient à ouvertures manuelles. Prévoir des poubelles à pédales.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</si>
</sst>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19560080"/>
        <c:axId val="1719572048"/>
      </c:barChart>
      <c:catAx>
        <c:axId val="171956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572048"/>
        <c:crosses val="autoZero"/>
        <c:auto val="1"/>
        <c:lblAlgn val="ctr"/>
        <c:lblOffset val="100"/>
        <c:noMultiLvlLbl val="0"/>
      </c:catAx>
      <c:valAx>
        <c:axId val="171957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56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931678256"/>
        <c:axId val="1931682608"/>
      </c:barChart>
      <c:catAx>
        <c:axId val="193167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682608"/>
        <c:crosses val="autoZero"/>
        <c:auto val="1"/>
        <c:lblAlgn val="ctr"/>
        <c:lblOffset val="100"/>
        <c:noMultiLvlLbl val="0"/>
      </c:catAx>
      <c:valAx>
        <c:axId val="1931682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67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931685872"/>
        <c:axId val="1931683152"/>
      </c:barChart>
      <c:catAx>
        <c:axId val="193168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683152"/>
        <c:crosses val="autoZero"/>
        <c:auto val="1"/>
        <c:lblAlgn val="ctr"/>
        <c:lblOffset val="100"/>
        <c:noMultiLvlLbl val="0"/>
      </c:catAx>
      <c:valAx>
        <c:axId val="1931683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68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931678800"/>
        <c:axId val="1931677712"/>
      </c:barChart>
      <c:catAx>
        <c:axId val="193167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677712"/>
        <c:crosses val="autoZero"/>
        <c:auto val="1"/>
        <c:lblAlgn val="ctr"/>
        <c:lblOffset val="100"/>
        <c:noMultiLvlLbl val="0"/>
      </c:catAx>
      <c:valAx>
        <c:axId val="1931677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67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931680976"/>
        <c:axId val="1931685328"/>
      </c:barChart>
      <c:catAx>
        <c:axId val="1931680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685328"/>
        <c:crosses val="autoZero"/>
        <c:auto val="1"/>
        <c:lblAlgn val="ctr"/>
        <c:lblOffset val="100"/>
        <c:noMultiLvlLbl val="0"/>
      </c:catAx>
      <c:valAx>
        <c:axId val="1931685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68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931679344"/>
        <c:axId val="1931671184"/>
      </c:barChart>
      <c:catAx>
        <c:axId val="193167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671184"/>
        <c:crosses val="autoZero"/>
        <c:auto val="1"/>
        <c:lblAlgn val="ctr"/>
        <c:lblOffset val="100"/>
        <c:noMultiLvlLbl val="0"/>
      </c:catAx>
      <c:valAx>
        <c:axId val="193167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67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0.88541666666666663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931681520"/>
        <c:axId val="1931682064"/>
      </c:barChart>
      <c:catAx>
        <c:axId val="193168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682064"/>
        <c:crosses val="autoZero"/>
        <c:auto val="1"/>
        <c:lblAlgn val="ctr"/>
        <c:lblOffset val="100"/>
        <c:noMultiLvlLbl val="0"/>
      </c:catAx>
      <c:valAx>
        <c:axId val="193168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68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0.97685185185185186</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31675536"/>
        <c:axId val="1931676080"/>
      </c:barChart>
      <c:catAx>
        <c:axId val="193167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676080"/>
        <c:crosses val="autoZero"/>
        <c:auto val="1"/>
        <c:lblAlgn val="ctr"/>
        <c:lblOffset val="100"/>
        <c:noMultiLvlLbl val="0"/>
      </c:catAx>
      <c:valAx>
        <c:axId val="193167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67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0.9311342592592593</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77886336"/>
        <c:axId val="1777881440"/>
        <c:extLst xmlns:c16r2="http://schemas.microsoft.com/office/drawing/2015/06/chart"/>
      </c:barChart>
      <c:catAx>
        <c:axId val="17778863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7881440"/>
        <c:crosses val="autoZero"/>
        <c:auto val="1"/>
        <c:lblAlgn val="ctr"/>
        <c:lblOffset val="100"/>
        <c:noMultiLvlLbl val="0"/>
      </c:catAx>
      <c:valAx>
        <c:axId val="17778814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7788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77891232"/>
        <c:axId val="1777884160"/>
        <c:extLst xmlns:c16r2="http://schemas.microsoft.com/office/drawing/2015/06/chart"/>
      </c:barChart>
      <c:catAx>
        <c:axId val="177789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7884160"/>
        <c:crosses val="autoZero"/>
        <c:auto val="1"/>
        <c:lblAlgn val="ctr"/>
        <c:lblOffset val="100"/>
        <c:noMultiLvlLbl val="0"/>
      </c:catAx>
      <c:valAx>
        <c:axId val="1777884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7789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88275040"/>
        <c:axId val="1931174608"/>
      </c:barChart>
      <c:catAx>
        <c:axId val="158827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74608"/>
        <c:crosses val="autoZero"/>
        <c:auto val="1"/>
        <c:lblAlgn val="ctr"/>
        <c:lblOffset val="100"/>
        <c:noMultiLvlLbl val="0"/>
      </c:catAx>
      <c:valAx>
        <c:axId val="1931174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827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31163184"/>
        <c:axId val="1931166992"/>
      </c:barChart>
      <c:catAx>
        <c:axId val="193116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66992"/>
        <c:crosses val="autoZero"/>
        <c:auto val="1"/>
        <c:lblAlgn val="ctr"/>
        <c:lblOffset val="100"/>
        <c:noMultiLvlLbl val="0"/>
      </c:catAx>
      <c:valAx>
        <c:axId val="193116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16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31171888"/>
        <c:axId val="1931165904"/>
      </c:barChart>
      <c:catAx>
        <c:axId val="193117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65904"/>
        <c:crosses val="autoZero"/>
        <c:auto val="1"/>
        <c:lblAlgn val="ctr"/>
        <c:lblOffset val="100"/>
        <c:noMultiLvlLbl val="0"/>
      </c:catAx>
      <c:valAx>
        <c:axId val="193116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17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31170800"/>
        <c:axId val="1931176784"/>
      </c:barChart>
      <c:catAx>
        <c:axId val="1931170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76784"/>
        <c:crosses val="autoZero"/>
        <c:auto val="1"/>
        <c:lblAlgn val="ctr"/>
        <c:lblOffset val="100"/>
        <c:noMultiLvlLbl val="0"/>
      </c:catAx>
      <c:valAx>
        <c:axId val="193117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17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931168080"/>
        <c:axId val="1931163728"/>
      </c:barChart>
      <c:catAx>
        <c:axId val="193116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63728"/>
        <c:crosses val="autoZero"/>
        <c:auto val="1"/>
        <c:lblAlgn val="ctr"/>
        <c:lblOffset val="100"/>
        <c:noMultiLvlLbl val="0"/>
      </c:catAx>
      <c:valAx>
        <c:axId val="193116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16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931175152"/>
        <c:axId val="1931168624"/>
      </c:barChart>
      <c:catAx>
        <c:axId val="193117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68624"/>
        <c:crosses val="autoZero"/>
        <c:auto val="1"/>
        <c:lblAlgn val="ctr"/>
        <c:lblOffset val="100"/>
        <c:noMultiLvlLbl val="0"/>
      </c:catAx>
      <c:valAx>
        <c:axId val="193116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17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31176240"/>
        <c:axId val="1931164272"/>
      </c:barChart>
      <c:catAx>
        <c:axId val="1931176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64272"/>
        <c:crosses val="autoZero"/>
        <c:auto val="1"/>
        <c:lblAlgn val="ctr"/>
        <c:lblOffset val="100"/>
        <c:noMultiLvlLbl val="0"/>
      </c:catAx>
      <c:valAx>
        <c:axId val="1931164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176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931170256"/>
        <c:axId val="1931171344"/>
      </c:barChart>
      <c:catAx>
        <c:axId val="193117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1171344"/>
        <c:crosses val="autoZero"/>
        <c:auto val="1"/>
        <c:lblAlgn val="ctr"/>
        <c:lblOffset val="100"/>
        <c:noMultiLvlLbl val="0"/>
      </c:catAx>
      <c:valAx>
        <c:axId val="193117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117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8" t="s">
        <v>407</v>
      </c>
      <c r="B18" s="318"/>
      <c r="C18" s="318"/>
      <c r="D18" s="319" t="s">
        <v>416</v>
      </c>
      <c r="E18" s="319"/>
      <c r="F18" s="319"/>
      <c r="G18" s="319"/>
      <c r="H18" s="319"/>
      <c r="I18" s="319"/>
      <c r="J18" s="319"/>
      <c r="K18" s="319"/>
    </row>
    <row r="20" spans="1:11" ht="16.5" x14ac:dyDescent="0.3">
      <c r="A20" s="66"/>
      <c r="B20" s="61"/>
      <c r="C20" s="61"/>
      <c r="D20" s="61"/>
      <c r="E20" s="61"/>
      <c r="F20" s="61"/>
      <c r="G20" s="61"/>
      <c r="H20" s="61"/>
      <c r="I20" s="61"/>
    </row>
    <row r="21" spans="1:11" x14ac:dyDescent="0.25">
      <c r="A21" s="320" t="s">
        <v>324</v>
      </c>
      <c r="B21" s="320"/>
      <c r="C21" s="320"/>
      <c r="D21" s="320"/>
      <c r="E21" s="320"/>
      <c r="F21" s="320"/>
      <c r="G21" s="320"/>
      <c r="H21" s="320"/>
      <c r="I21" s="320"/>
      <c r="J21" s="320"/>
      <c r="K21" s="320"/>
    </row>
    <row r="22" spans="1:11" x14ac:dyDescent="0.25">
      <c r="A22" s="67"/>
      <c r="B22" s="62"/>
      <c r="C22" s="62"/>
      <c r="D22" s="61"/>
      <c r="E22" s="61"/>
      <c r="F22" s="61"/>
      <c r="G22" s="61"/>
      <c r="H22" s="61"/>
      <c r="I22" s="61"/>
    </row>
    <row r="23" spans="1:11" ht="42" customHeight="1" x14ac:dyDescent="0.25">
      <c r="A23" s="241" t="s">
        <v>325</v>
      </c>
      <c r="B23" s="314" t="s">
        <v>326</v>
      </c>
      <c r="C23" s="314"/>
      <c r="D23" s="61"/>
      <c r="E23" s="61"/>
      <c r="F23" s="61"/>
      <c r="G23" s="61"/>
      <c r="H23" s="61"/>
      <c r="I23" s="61"/>
      <c r="J23" s="60" t="str">
        <f>D18</f>
        <v>Ain Zaghouan 2</v>
      </c>
    </row>
    <row r="24" spans="1:11" ht="33" customHeight="1" x14ac:dyDescent="0.25">
      <c r="A24" s="242" t="s">
        <v>327</v>
      </c>
      <c r="B24" s="313">
        <f>AVERAGE('A1 Exploitation'!D549,'A1 Technique'!D199)</f>
        <v>0.9311342592592593</v>
      </c>
      <c r="C24" s="313"/>
      <c r="D24" s="61"/>
      <c r="E24" s="61"/>
      <c r="F24" s="61"/>
      <c r="G24" s="61"/>
      <c r="H24" s="61"/>
      <c r="I24" s="61"/>
    </row>
    <row r="25" spans="1:11" ht="33" customHeight="1" x14ac:dyDescent="0.25">
      <c r="A25" s="241" t="s">
        <v>328</v>
      </c>
      <c r="B25" s="313">
        <f>AVERAGE('A2 Exploitation'!D549,'A2 Technique'!D199)</f>
        <v>0</v>
      </c>
      <c r="C25" s="313"/>
      <c r="D25" s="61"/>
      <c r="E25" s="61"/>
      <c r="F25" s="61"/>
      <c r="G25" s="61"/>
      <c r="H25" s="61"/>
      <c r="I25" s="61"/>
    </row>
    <row r="26" spans="1:11" ht="33" customHeight="1" x14ac:dyDescent="0.25">
      <c r="A26" s="242" t="s">
        <v>329</v>
      </c>
      <c r="B26" s="313">
        <f>AVERAGE('A3 Exploitation'!D549,'A3 Technique'!D199)</f>
        <v>0</v>
      </c>
      <c r="C26" s="313"/>
      <c r="D26" s="61"/>
      <c r="E26" s="61"/>
      <c r="F26" s="61"/>
      <c r="G26" s="61"/>
      <c r="H26" s="61"/>
      <c r="I26" s="61"/>
    </row>
    <row r="27" spans="1:11" ht="33" customHeight="1" x14ac:dyDescent="0.25">
      <c r="A27" s="242" t="s">
        <v>330</v>
      </c>
      <c r="B27" s="313">
        <f>AVERAGE('A4 Exploitation'!D549,'A4 Technique'!D199)</f>
        <v>0</v>
      </c>
      <c r="C27" s="313"/>
      <c r="D27" s="61"/>
      <c r="E27" s="61"/>
      <c r="F27" s="61"/>
      <c r="G27" s="61"/>
      <c r="H27" s="61"/>
      <c r="I27" s="61"/>
    </row>
    <row r="28" spans="1:11" ht="33" customHeight="1" x14ac:dyDescent="0.25">
      <c r="A28" s="241" t="s">
        <v>331</v>
      </c>
      <c r="B28" s="313"/>
      <c r="C28" s="313"/>
      <c r="D28" s="61"/>
      <c r="E28" s="61"/>
      <c r="F28" s="61"/>
      <c r="G28" s="61"/>
      <c r="H28" s="61"/>
      <c r="I28" s="61"/>
    </row>
    <row r="29" spans="1:11" ht="33" customHeight="1" x14ac:dyDescent="0.25">
      <c r="A29" s="241" t="s">
        <v>332</v>
      </c>
      <c r="B29" s="313"/>
      <c r="C29" s="313"/>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4" t="s">
        <v>333</v>
      </c>
      <c r="C33" s="314"/>
      <c r="D33" s="61"/>
      <c r="E33" s="61"/>
      <c r="F33" s="61"/>
      <c r="G33" s="61"/>
      <c r="H33" s="61"/>
      <c r="I33" s="61"/>
      <c r="J33" s="60" t="str">
        <f>D18</f>
        <v>Ain Zaghouan 2</v>
      </c>
    </row>
    <row r="34" spans="1:10" ht="33" customHeight="1" x14ac:dyDescent="0.25">
      <c r="A34" s="242" t="s">
        <v>327</v>
      </c>
      <c r="B34" s="313">
        <f>'A1 Exploitation'!D549</f>
        <v>0.97685185185185186</v>
      </c>
      <c r="C34" s="313"/>
      <c r="D34" s="61"/>
      <c r="E34" s="61"/>
      <c r="F34" s="61"/>
      <c r="G34" s="61"/>
      <c r="H34" s="61"/>
      <c r="I34" s="61"/>
    </row>
    <row r="35" spans="1:10" ht="33" customHeight="1" x14ac:dyDescent="0.25">
      <c r="A35" s="241" t="s">
        <v>328</v>
      </c>
      <c r="B35" s="313">
        <f>'A2 Exploitation'!D549</f>
        <v>0</v>
      </c>
      <c r="C35" s="313"/>
      <c r="D35" s="61"/>
      <c r="E35" s="61"/>
      <c r="F35" s="61"/>
      <c r="G35" s="61"/>
      <c r="H35" s="61"/>
      <c r="I35" s="61"/>
    </row>
    <row r="36" spans="1:10" ht="33" customHeight="1" x14ac:dyDescent="0.25">
      <c r="A36" s="242" t="s">
        <v>329</v>
      </c>
      <c r="B36" s="313">
        <f>'A3 Exploitation'!D549</f>
        <v>0</v>
      </c>
      <c r="C36" s="313"/>
      <c r="D36" s="61"/>
      <c r="E36" s="61"/>
      <c r="F36" s="61"/>
      <c r="G36" s="61"/>
      <c r="H36" s="61"/>
      <c r="I36" s="61"/>
    </row>
    <row r="37" spans="1:10" ht="33" customHeight="1" x14ac:dyDescent="0.25">
      <c r="A37" s="242" t="s">
        <v>330</v>
      </c>
      <c r="B37" s="313">
        <f>'A4 Exploitation'!D549</f>
        <v>0</v>
      </c>
      <c r="C37" s="313"/>
      <c r="D37" s="61"/>
      <c r="E37" s="61"/>
      <c r="F37" s="61"/>
      <c r="G37" s="61"/>
      <c r="H37" s="61"/>
      <c r="I37" s="61"/>
    </row>
    <row r="38" spans="1:10" ht="33" customHeight="1" x14ac:dyDescent="0.25">
      <c r="A38" s="241" t="s">
        <v>331</v>
      </c>
      <c r="B38" s="313"/>
      <c r="C38" s="313"/>
      <c r="D38" s="61"/>
      <c r="E38" s="61"/>
      <c r="F38" s="61"/>
      <c r="G38" s="61"/>
      <c r="H38" s="61"/>
      <c r="I38" s="61"/>
    </row>
    <row r="39" spans="1:10" ht="33" customHeight="1" x14ac:dyDescent="0.25">
      <c r="A39" s="241" t="s">
        <v>332</v>
      </c>
      <c r="B39" s="313"/>
      <c r="C39" s="313"/>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7" t="s">
        <v>334</v>
      </c>
      <c r="C42" s="317"/>
      <c r="D42" s="61"/>
      <c r="E42" s="61"/>
      <c r="F42" s="61"/>
      <c r="G42" s="61"/>
      <c r="H42" s="61"/>
      <c r="I42" s="61"/>
      <c r="J42" s="60" t="str">
        <f>D18</f>
        <v>Ain Zaghouan 2</v>
      </c>
    </row>
    <row r="43" spans="1:10" ht="33" customHeight="1" x14ac:dyDescent="0.25">
      <c r="A43" s="242" t="s">
        <v>327</v>
      </c>
      <c r="B43" s="313">
        <f>AVERAGE('A1 Exploitation'!D547, 'A1 Technique'!D197)</f>
        <v>0.5</v>
      </c>
      <c r="C43" s="313"/>
      <c r="D43" s="61"/>
      <c r="E43" s="61"/>
      <c r="F43" s="61"/>
      <c r="G43" s="61"/>
      <c r="H43" s="61"/>
      <c r="I43" s="61"/>
    </row>
    <row r="44" spans="1:10" ht="33" customHeight="1" x14ac:dyDescent="0.25">
      <c r="A44" s="241" t="s">
        <v>328</v>
      </c>
      <c r="B44" s="313" t="e">
        <f>AVERAGE('A2 Exploitation'!D547, 'A2 Technique'!D197)</f>
        <v>#DIV/0!</v>
      </c>
      <c r="C44" s="313"/>
      <c r="D44" s="61"/>
      <c r="E44" s="61"/>
      <c r="F44" s="61"/>
      <c r="G44" s="61"/>
      <c r="H44" s="61"/>
      <c r="I44" s="61"/>
    </row>
    <row r="45" spans="1:10" ht="33" customHeight="1" x14ac:dyDescent="0.25">
      <c r="A45" s="242" t="s">
        <v>329</v>
      </c>
      <c r="B45" s="313" t="e">
        <f>AVERAGE('A3 Exploitation'!D547, 'A3 Technique'!D197)</f>
        <v>#DIV/0!</v>
      </c>
      <c r="C45" s="313"/>
      <c r="D45" s="61"/>
      <c r="E45" s="61"/>
      <c r="F45" s="61"/>
      <c r="G45" s="61"/>
      <c r="H45" s="61"/>
      <c r="I45" s="61"/>
    </row>
    <row r="46" spans="1:10" ht="33" customHeight="1" x14ac:dyDescent="0.25">
      <c r="A46" s="242" t="s">
        <v>330</v>
      </c>
      <c r="B46" s="313" t="e">
        <f>AVERAGE('A4 Exploitation'!D547, 'A4 Technique'!D197)</f>
        <v>#DIV/0!</v>
      </c>
      <c r="C46" s="313"/>
      <c r="D46" s="61"/>
      <c r="E46" s="61"/>
      <c r="F46" s="61"/>
      <c r="G46" s="61"/>
      <c r="H46" s="61"/>
      <c r="I46" s="61"/>
    </row>
    <row r="47" spans="1:10" ht="33" customHeight="1" x14ac:dyDescent="0.25">
      <c r="A47" s="241" t="s">
        <v>331</v>
      </c>
      <c r="B47" s="313"/>
      <c r="C47" s="313"/>
      <c r="D47" s="61"/>
      <c r="E47" s="61"/>
      <c r="F47" s="61"/>
      <c r="G47" s="61"/>
      <c r="H47" s="61"/>
      <c r="I47" s="61"/>
    </row>
    <row r="48" spans="1:10" ht="33" customHeight="1" x14ac:dyDescent="0.25">
      <c r="A48" s="241" t="s">
        <v>332</v>
      </c>
      <c r="B48" s="313"/>
      <c r="C48" s="313"/>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4" t="s">
        <v>335</v>
      </c>
      <c r="C51" s="314"/>
      <c r="D51" s="61"/>
      <c r="E51" s="61"/>
      <c r="F51" s="61"/>
      <c r="G51" s="61"/>
      <c r="H51" s="61"/>
      <c r="I51" s="61"/>
      <c r="J51" s="60" t="str">
        <f>D18</f>
        <v>Ain Zaghouan 2</v>
      </c>
    </row>
    <row r="52" spans="1:10" ht="33" customHeight="1" x14ac:dyDescent="0.25">
      <c r="A52" s="242" t="s">
        <v>327</v>
      </c>
      <c r="B52" s="316">
        <f>'A1 Exploitation'!D46</f>
        <v>0.96666666666666667</v>
      </c>
      <c r="C52" s="316"/>
      <c r="D52" s="61"/>
      <c r="E52" s="61"/>
      <c r="F52" s="61"/>
      <c r="G52" s="61"/>
      <c r="H52" s="61"/>
      <c r="I52" s="61"/>
    </row>
    <row r="53" spans="1:10" ht="33" customHeight="1" x14ac:dyDescent="0.25">
      <c r="A53" s="241" t="s">
        <v>328</v>
      </c>
      <c r="B53" s="316">
        <f>'A2 Exploitation'!D46</f>
        <v>0</v>
      </c>
      <c r="C53" s="316"/>
      <c r="D53" s="61"/>
      <c r="E53" s="61"/>
      <c r="F53" s="61"/>
      <c r="G53" s="61"/>
      <c r="H53" s="61"/>
      <c r="I53" s="61"/>
    </row>
    <row r="54" spans="1:10" ht="33" customHeight="1" x14ac:dyDescent="0.25">
      <c r="A54" s="242" t="s">
        <v>329</v>
      </c>
      <c r="B54" s="316">
        <f>'A3 Exploitation'!D46</f>
        <v>0</v>
      </c>
      <c r="C54" s="316"/>
      <c r="D54" s="61"/>
      <c r="E54" s="61"/>
      <c r="F54" s="61"/>
      <c r="G54" s="61"/>
      <c r="H54" s="61"/>
      <c r="I54" s="61"/>
    </row>
    <row r="55" spans="1:10" ht="33" customHeight="1" x14ac:dyDescent="0.25">
      <c r="A55" s="242" t="s">
        <v>330</v>
      </c>
      <c r="B55" s="316">
        <f>'A4 Exploitation'!D46</f>
        <v>0</v>
      </c>
      <c r="C55" s="316"/>
      <c r="D55" s="61"/>
      <c r="E55" s="61"/>
      <c r="F55" s="61"/>
      <c r="G55" s="61"/>
      <c r="H55" s="61"/>
      <c r="I55" s="61"/>
    </row>
    <row r="56" spans="1:10" ht="33" customHeight="1" x14ac:dyDescent="0.25">
      <c r="A56" s="241" t="s">
        <v>331</v>
      </c>
      <c r="B56" s="316"/>
      <c r="C56" s="316"/>
      <c r="D56" s="61"/>
      <c r="E56" s="61"/>
      <c r="F56" s="61"/>
      <c r="G56" s="61"/>
      <c r="H56" s="61"/>
      <c r="I56" s="61"/>
    </row>
    <row r="57" spans="1:10" ht="33" customHeight="1" x14ac:dyDescent="0.25">
      <c r="A57" s="241" t="s">
        <v>332</v>
      </c>
      <c r="B57" s="316"/>
      <c r="C57" s="316"/>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4" t="s">
        <v>336</v>
      </c>
      <c r="C60" s="314"/>
      <c r="D60" s="61"/>
      <c r="E60" s="61"/>
      <c r="F60" s="61"/>
      <c r="G60" s="61"/>
      <c r="H60" s="61"/>
      <c r="I60" s="61"/>
      <c r="J60" s="60" t="str">
        <f>D18</f>
        <v>Ain Zaghouan 2</v>
      </c>
    </row>
    <row r="61" spans="1:10" ht="33" customHeight="1" x14ac:dyDescent="0.25">
      <c r="A61" s="242" t="s">
        <v>327</v>
      </c>
      <c r="B61" s="313" t="e">
        <f>'A1 Exploitation'!D103</f>
        <v>#DIV/0!</v>
      </c>
      <c r="C61" s="313"/>
      <c r="D61" s="61"/>
      <c r="E61" s="61"/>
      <c r="F61" s="61"/>
      <c r="G61" s="61"/>
      <c r="H61" s="61"/>
      <c r="I61" s="61"/>
    </row>
    <row r="62" spans="1:10" ht="33" customHeight="1" x14ac:dyDescent="0.25">
      <c r="A62" s="241" t="s">
        <v>328</v>
      </c>
      <c r="B62" s="313">
        <f>'A2 Exploitation'!D103</f>
        <v>0</v>
      </c>
      <c r="C62" s="313"/>
      <c r="D62" s="61"/>
      <c r="E62" s="61"/>
      <c r="F62" s="61"/>
      <c r="G62" s="61"/>
      <c r="H62" s="61"/>
      <c r="I62" s="61"/>
    </row>
    <row r="63" spans="1:10" ht="33" customHeight="1" x14ac:dyDescent="0.25">
      <c r="A63" s="242" t="s">
        <v>329</v>
      </c>
      <c r="B63" s="313">
        <f>'A3 Exploitation'!D103</f>
        <v>0</v>
      </c>
      <c r="C63" s="313"/>
      <c r="D63" s="61"/>
      <c r="E63" s="61"/>
      <c r="F63" s="61"/>
      <c r="G63" s="61"/>
      <c r="H63" s="61"/>
      <c r="I63" s="61"/>
    </row>
    <row r="64" spans="1:10" ht="33" customHeight="1" x14ac:dyDescent="0.25">
      <c r="A64" s="242" t="s">
        <v>330</v>
      </c>
      <c r="B64" s="313">
        <f>'A4 Exploitation'!D103</f>
        <v>0</v>
      </c>
      <c r="C64" s="313"/>
      <c r="D64" s="61"/>
      <c r="E64" s="61"/>
      <c r="F64" s="61"/>
      <c r="G64" s="61"/>
      <c r="H64" s="61"/>
      <c r="I64" s="61"/>
    </row>
    <row r="65" spans="1:10" ht="33" customHeight="1" x14ac:dyDescent="0.25">
      <c r="A65" s="241" t="s">
        <v>331</v>
      </c>
      <c r="B65" s="313" t="e">
        <f>#REF!</f>
        <v>#REF!</v>
      </c>
      <c r="C65" s="313"/>
      <c r="D65" s="61"/>
      <c r="E65" s="61"/>
      <c r="F65" s="61"/>
      <c r="G65" s="61"/>
      <c r="H65" s="61"/>
      <c r="I65" s="61"/>
    </row>
    <row r="66" spans="1:10" ht="33" customHeight="1" x14ac:dyDescent="0.25">
      <c r="A66" s="241" t="s">
        <v>332</v>
      </c>
      <c r="B66" s="313" t="e">
        <f>#REF!</f>
        <v>#REF!</v>
      </c>
      <c r="C66" s="313"/>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4" t="s">
        <v>337</v>
      </c>
      <c r="C69" s="314"/>
      <c r="D69" s="61"/>
      <c r="E69" s="61"/>
      <c r="F69" s="61"/>
      <c r="G69" s="61"/>
      <c r="H69" s="61"/>
      <c r="I69" s="61"/>
      <c r="J69" s="60" t="str">
        <f>D18</f>
        <v>Ain Zaghouan 2</v>
      </c>
    </row>
    <row r="70" spans="1:10" ht="33" customHeight="1" x14ac:dyDescent="0.25">
      <c r="A70" s="242" t="s">
        <v>327</v>
      </c>
      <c r="B70" s="313" t="e">
        <f>'A1 Exploitation'!D158</f>
        <v>#DIV/0!</v>
      </c>
      <c r="C70" s="313"/>
      <c r="D70" s="61"/>
      <c r="E70" s="61"/>
      <c r="F70" s="61"/>
      <c r="G70" s="61"/>
      <c r="H70" s="61"/>
      <c r="I70" s="61"/>
    </row>
    <row r="71" spans="1:10" ht="33" customHeight="1" x14ac:dyDescent="0.25">
      <c r="A71" s="241" t="s">
        <v>328</v>
      </c>
      <c r="B71" s="313">
        <f>'A2 Exploitation'!D158</f>
        <v>0</v>
      </c>
      <c r="C71" s="313"/>
      <c r="D71" s="61"/>
      <c r="E71" s="61"/>
      <c r="F71" s="61"/>
      <c r="G71" s="61"/>
      <c r="H71" s="61"/>
      <c r="I71" s="61"/>
    </row>
    <row r="72" spans="1:10" ht="33" customHeight="1" x14ac:dyDescent="0.25">
      <c r="A72" s="242" t="s">
        <v>329</v>
      </c>
      <c r="B72" s="313">
        <f>'A3 Exploitation'!D158</f>
        <v>0</v>
      </c>
      <c r="C72" s="313"/>
      <c r="D72" s="61"/>
      <c r="E72" s="61"/>
      <c r="F72" s="61"/>
      <c r="G72" s="61"/>
      <c r="H72" s="61"/>
      <c r="I72" s="61"/>
    </row>
    <row r="73" spans="1:10" ht="33" customHeight="1" x14ac:dyDescent="0.25">
      <c r="A73" s="242" t="s">
        <v>330</v>
      </c>
      <c r="B73" s="313">
        <f>'A4 Exploitation'!D158</f>
        <v>0</v>
      </c>
      <c r="C73" s="313"/>
      <c r="D73" s="61"/>
      <c r="E73" s="61"/>
      <c r="F73" s="61"/>
      <c r="G73" s="61"/>
      <c r="H73" s="61"/>
      <c r="I73" s="61"/>
    </row>
    <row r="74" spans="1:10" ht="33" customHeight="1" x14ac:dyDescent="0.25">
      <c r="A74" s="241" t="s">
        <v>331</v>
      </c>
      <c r="B74" s="313"/>
      <c r="C74" s="313"/>
      <c r="D74" s="61"/>
      <c r="E74" s="61"/>
      <c r="F74" s="61"/>
      <c r="G74" s="61"/>
      <c r="H74" s="61"/>
      <c r="I74" s="61"/>
    </row>
    <row r="75" spans="1:10" ht="33" customHeight="1" x14ac:dyDescent="0.25">
      <c r="A75" s="241" t="s">
        <v>332</v>
      </c>
      <c r="B75" s="313"/>
      <c r="C75" s="313"/>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4" t="s">
        <v>338</v>
      </c>
      <c r="C78" s="314"/>
      <c r="D78" s="61"/>
      <c r="E78" s="61"/>
      <c r="F78" s="61"/>
      <c r="G78" s="61"/>
      <c r="H78" s="61"/>
      <c r="I78" s="61"/>
      <c r="J78" s="60" t="str">
        <f>D18</f>
        <v>Ain Zaghouan 2</v>
      </c>
    </row>
    <row r="79" spans="1:10" ht="33" customHeight="1" x14ac:dyDescent="0.25">
      <c r="A79" s="242" t="s">
        <v>327</v>
      </c>
      <c r="B79" s="313" t="e">
        <f>'A1 Exploitation'!D205</f>
        <v>#DIV/0!</v>
      </c>
      <c r="C79" s="313"/>
      <c r="D79" s="61"/>
      <c r="E79" s="61"/>
      <c r="F79" s="61"/>
      <c r="G79" s="61"/>
      <c r="H79" s="61"/>
      <c r="I79" s="61"/>
    </row>
    <row r="80" spans="1:10" ht="33" customHeight="1" x14ac:dyDescent="0.25">
      <c r="A80" s="241" t="s">
        <v>328</v>
      </c>
      <c r="B80" s="313">
        <f>'A2 Exploitation'!D205</f>
        <v>0</v>
      </c>
      <c r="C80" s="313"/>
      <c r="D80" s="61"/>
      <c r="E80" s="61"/>
      <c r="F80" s="61"/>
      <c r="G80" s="61"/>
      <c r="H80" s="61"/>
      <c r="I80" s="61"/>
    </row>
    <row r="81" spans="1:10" ht="33" customHeight="1" x14ac:dyDescent="0.25">
      <c r="A81" s="242" t="s">
        <v>329</v>
      </c>
      <c r="B81" s="313">
        <f>'A3 Exploitation'!D205</f>
        <v>0</v>
      </c>
      <c r="C81" s="313"/>
      <c r="D81" s="61"/>
      <c r="E81" s="61"/>
      <c r="F81" s="61"/>
      <c r="G81" s="61"/>
      <c r="H81" s="61"/>
      <c r="I81" s="61"/>
    </row>
    <row r="82" spans="1:10" ht="33" customHeight="1" x14ac:dyDescent="0.25">
      <c r="A82" s="242" t="s">
        <v>330</v>
      </c>
      <c r="B82" s="313">
        <f>'A4 Exploitation'!D205</f>
        <v>0</v>
      </c>
      <c r="C82" s="313"/>
      <c r="D82" s="61"/>
      <c r="E82" s="61"/>
      <c r="F82" s="61"/>
      <c r="G82" s="61"/>
      <c r="H82" s="61"/>
      <c r="I82" s="61"/>
    </row>
    <row r="83" spans="1:10" ht="33" customHeight="1" x14ac:dyDescent="0.25">
      <c r="A83" s="241" t="s">
        <v>331</v>
      </c>
      <c r="B83" s="313"/>
      <c r="C83" s="313"/>
      <c r="D83" s="61"/>
      <c r="E83" s="61"/>
      <c r="F83" s="61"/>
      <c r="G83" s="61"/>
      <c r="H83" s="61"/>
      <c r="I83" s="61"/>
    </row>
    <row r="84" spans="1:10" ht="33" customHeight="1" x14ac:dyDescent="0.25">
      <c r="A84" s="241" t="s">
        <v>332</v>
      </c>
      <c r="B84" s="313"/>
      <c r="C84" s="313"/>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4" t="s">
        <v>339</v>
      </c>
      <c r="C87" s="314"/>
      <c r="D87" s="61"/>
      <c r="E87" s="61"/>
      <c r="F87" s="61"/>
      <c r="G87" s="61"/>
      <c r="H87" s="61"/>
      <c r="I87" s="61"/>
      <c r="J87" s="60" t="str">
        <f>D18</f>
        <v>Ain Zaghouan 2</v>
      </c>
    </row>
    <row r="88" spans="1:10" ht="33" customHeight="1" x14ac:dyDescent="0.25">
      <c r="A88" s="242" t="s">
        <v>327</v>
      </c>
      <c r="B88" s="313" t="e">
        <f>'A1 Exploitation'!D266</f>
        <v>#DIV/0!</v>
      </c>
      <c r="C88" s="313"/>
      <c r="D88" s="61"/>
      <c r="E88" s="61"/>
      <c r="F88" s="61"/>
      <c r="G88" s="61"/>
      <c r="H88" s="61"/>
      <c r="I88" s="61"/>
    </row>
    <row r="89" spans="1:10" ht="33" customHeight="1" x14ac:dyDescent="0.25">
      <c r="A89" s="241" t="s">
        <v>328</v>
      </c>
      <c r="B89" s="313">
        <f>'A2 Exploitation'!D266</f>
        <v>0</v>
      </c>
      <c r="C89" s="313"/>
      <c r="D89" s="61"/>
      <c r="E89" s="61"/>
      <c r="F89" s="61"/>
      <c r="G89" s="61"/>
      <c r="H89" s="61"/>
      <c r="I89" s="61"/>
    </row>
    <row r="90" spans="1:10" ht="33" customHeight="1" x14ac:dyDescent="0.25">
      <c r="A90" s="242" t="s">
        <v>329</v>
      </c>
      <c r="B90" s="313">
        <f>'A3 Exploitation'!D266</f>
        <v>0</v>
      </c>
      <c r="C90" s="313"/>
      <c r="D90" s="61"/>
      <c r="E90" s="61"/>
      <c r="F90" s="61"/>
      <c r="G90" s="61"/>
      <c r="H90" s="61"/>
      <c r="I90" s="61"/>
    </row>
    <row r="91" spans="1:10" ht="33" customHeight="1" x14ac:dyDescent="0.25">
      <c r="A91" s="242" t="s">
        <v>330</v>
      </c>
      <c r="B91" s="313">
        <f>'A4 Exploitation'!D266</f>
        <v>0</v>
      </c>
      <c r="C91" s="313"/>
      <c r="D91" s="61"/>
      <c r="E91" s="61"/>
      <c r="F91" s="61"/>
      <c r="G91" s="61"/>
      <c r="H91" s="61"/>
      <c r="I91" s="61"/>
    </row>
    <row r="92" spans="1:10" ht="33" customHeight="1" x14ac:dyDescent="0.25">
      <c r="A92" s="241" t="s">
        <v>331</v>
      </c>
      <c r="B92" s="313"/>
      <c r="C92" s="313"/>
      <c r="D92" s="61"/>
      <c r="E92" s="61"/>
      <c r="F92" s="61"/>
      <c r="G92" s="61"/>
      <c r="H92" s="61"/>
      <c r="I92" s="61"/>
    </row>
    <row r="93" spans="1:10" ht="33" customHeight="1" x14ac:dyDescent="0.25">
      <c r="A93" s="241" t="s">
        <v>332</v>
      </c>
      <c r="B93" s="313"/>
      <c r="C93" s="313"/>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4" t="s">
        <v>340</v>
      </c>
      <c r="C96" s="314"/>
      <c r="D96" s="61"/>
      <c r="E96" s="61"/>
      <c r="F96" s="61"/>
      <c r="G96" s="61"/>
      <c r="H96" s="61"/>
      <c r="I96" s="61"/>
      <c r="J96" s="60" t="str">
        <f>D18</f>
        <v>Ain Zaghouan 2</v>
      </c>
    </row>
    <row r="97" spans="1:10" ht="33" customHeight="1" x14ac:dyDescent="0.25">
      <c r="A97" s="242" t="s">
        <v>327</v>
      </c>
      <c r="B97" s="313" t="e">
        <f>'A1 Exploitation'!D318</f>
        <v>#DIV/0!</v>
      </c>
      <c r="C97" s="313"/>
      <c r="D97" s="61"/>
      <c r="E97" s="61"/>
      <c r="F97" s="61"/>
      <c r="G97" s="61"/>
      <c r="H97" s="61"/>
      <c r="I97" s="61"/>
    </row>
    <row r="98" spans="1:10" ht="33" customHeight="1" x14ac:dyDescent="0.25">
      <c r="A98" s="241" t="s">
        <v>328</v>
      </c>
      <c r="B98" s="313">
        <f>'A2 Exploitation'!D318</f>
        <v>0</v>
      </c>
      <c r="C98" s="313"/>
      <c r="D98" s="61"/>
      <c r="E98" s="61"/>
      <c r="F98" s="61"/>
      <c r="G98" s="61"/>
      <c r="H98" s="61"/>
      <c r="I98" s="61"/>
    </row>
    <row r="99" spans="1:10" ht="33" customHeight="1" x14ac:dyDescent="0.25">
      <c r="A99" s="242" t="s">
        <v>329</v>
      </c>
      <c r="B99" s="313">
        <f>'A3 Exploitation'!D318</f>
        <v>0</v>
      </c>
      <c r="C99" s="313"/>
      <c r="D99" s="61"/>
      <c r="E99" s="61"/>
      <c r="F99" s="61"/>
      <c r="G99" s="61"/>
      <c r="H99" s="61"/>
      <c r="I99" s="61"/>
    </row>
    <row r="100" spans="1:10" ht="33" customHeight="1" x14ac:dyDescent="0.25">
      <c r="A100" s="242" t="s">
        <v>330</v>
      </c>
      <c r="B100" s="313">
        <f>'A4 Exploitation'!D318</f>
        <v>0</v>
      </c>
      <c r="C100" s="313"/>
      <c r="D100" s="61"/>
      <c r="E100" s="61"/>
      <c r="F100" s="61"/>
      <c r="G100" s="61"/>
      <c r="H100" s="61"/>
      <c r="I100" s="61"/>
    </row>
    <row r="101" spans="1:10" ht="33" customHeight="1" x14ac:dyDescent="0.25">
      <c r="A101" s="241" t="s">
        <v>331</v>
      </c>
      <c r="B101" s="313"/>
      <c r="C101" s="313"/>
      <c r="D101" s="61"/>
      <c r="E101" s="61"/>
      <c r="F101" s="61"/>
      <c r="G101" s="61"/>
      <c r="H101" s="61"/>
      <c r="I101" s="61"/>
    </row>
    <row r="102" spans="1:10" ht="33" customHeight="1" x14ac:dyDescent="0.25">
      <c r="A102" s="241" t="s">
        <v>332</v>
      </c>
      <c r="B102" s="313"/>
      <c r="C102" s="313"/>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4" t="s">
        <v>341</v>
      </c>
      <c r="C105" s="314"/>
      <c r="D105" s="61"/>
      <c r="E105" s="61"/>
      <c r="F105" s="61"/>
      <c r="G105" s="61"/>
      <c r="H105" s="61"/>
      <c r="I105" s="61"/>
      <c r="J105" s="60" t="str">
        <f>D18</f>
        <v>Ain Zaghouan 2</v>
      </c>
    </row>
    <row r="106" spans="1:10" ht="33" customHeight="1" x14ac:dyDescent="0.25">
      <c r="A106" s="242" t="s">
        <v>327</v>
      </c>
      <c r="B106" s="313">
        <f>'A1 Exploitation'!D358</f>
        <v>0.95833333333333337</v>
      </c>
      <c r="C106" s="313"/>
      <c r="D106" s="61"/>
      <c r="E106" s="61"/>
      <c r="F106" s="61"/>
      <c r="G106" s="61"/>
      <c r="H106" s="61"/>
      <c r="I106" s="61"/>
    </row>
    <row r="107" spans="1:10" ht="33" customHeight="1" x14ac:dyDescent="0.25">
      <c r="A107" s="241" t="s">
        <v>328</v>
      </c>
      <c r="B107" s="313">
        <f>'A2 Exploitation'!D358</f>
        <v>0</v>
      </c>
      <c r="C107" s="313"/>
      <c r="D107" s="61"/>
      <c r="E107" s="61"/>
      <c r="F107" s="61"/>
      <c r="G107" s="61"/>
      <c r="H107" s="61"/>
      <c r="I107" s="61"/>
    </row>
    <row r="108" spans="1:10" ht="33" customHeight="1" x14ac:dyDescent="0.25">
      <c r="A108" s="242" t="s">
        <v>329</v>
      </c>
      <c r="B108" s="313">
        <f>'A3 Exploitation'!D358</f>
        <v>0</v>
      </c>
      <c r="C108" s="313"/>
      <c r="D108" s="61"/>
      <c r="E108" s="61"/>
      <c r="F108" s="61"/>
      <c r="G108" s="61"/>
      <c r="H108" s="61"/>
      <c r="I108" s="61"/>
    </row>
    <row r="109" spans="1:10" ht="33" customHeight="1" x14ac:dyDescent="0.25">
      <c r="A109" s="242" t="s">
        <v>330</v>
      </c>
      <c r="B109" s="313">
        <f>'A4 Exploitation'!D358</f>
        <v>0</v>
      </c>
      <c r="C109" s="313"/>
      <c r="D109" s="61"/>
      <c r="E109" s="61"/>
      <c r="F109" s="61"/>
      <c r="G109" s="61"/>
      <c r="H109" s="61"/>
      <c r="I109" s="61"/>
    </row>
    <row r="110" spans="1:10" ht="33" customHeight="1" x14ac:dyDescent="0.25">
      <c r="A110" s="241" t="s">
        <v>331</v>
      </c>
      <c r="B110" s="313"/>
      <c r="C110" s="313"/>
      <c r="D110" s="61"/>
      <c r="E110" s="61"/>
      <c r="F110" s="61"/>
      <c r="G110" s="61"/>
      <c r="H110" s="61"/>
      <c r="I110" s="61"/>
    </row>
    <row r="111" spans="1:10" ht="33" customHeight="1" x14ac:dyDescent="0.25">
      <c r="A111" s="241" t="s">
        <v>332</v>
      </c>
      <c r="B111" s="313"/>
      <c r="C111" s="313"/>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4" t="s">
        <v>342</v>
      </c>
      <c r="C114" s="314"/>
      <c r="D114" s="61"/>
      <c r="E114" s="61"/>
      <c r="F114" s="61"/>
      <c r="G114" s="61"/>
      <c r="H114" s="61"/>
      <c r="I114" s="61"/>
      <c r="J114" s="60" t="str">
        <f>D18</f>
        <v>Ain Zaghouan 2</v>
      </c>
    </row>
    <row r="115" spans="1:10" ht="33" customHeight="1" x14ac:dyDescent="0.25">
      <c r="A115" s="242" t="s">
        <v>327</v>
      </c>
      <c r="B115" s="313">
        <f>'A1 Exploitation'!D391</f>
        <v>1</v>
      </c>
      <c r="C115" s="313"/>
      <c r="D115" s="61"/>
      <c r="E115" s="61"/>
      <c r="F115" s="61"/>
      <c r="G115" s="61"/>
      <c r="H115" s="61"/>
      <c r="I115" s="61"/>
    </row>
    <row r="116" spans="1:10" ht="33" customHeight="1" x14ac:dyDescent="0.25">
      <c r="A116" s="241" t="s">
        <v>328</v>
      </c>
      <c r="B116" s="313">
        <f>'A2 Exploitation'!D391</f>
        <v>0</v>
      </c>
      <c r="C116" s="313"/>
      <c r="D116" s="61"/>
      <c r="E116" s="61"/>
      <c r="F116" s="61"/>
      <c r="G116" s="61"/>
      <c r="H116" s="61"/>
      <c r="I116" s="61"/>
    </row>
    <row r="117" spans="1:10" ht="33" customHeight="1" x14ac:dyDescent="0.25">
      <c r="A117" s="242" t="s">
        <v>329</v>
      </c>
      <c r="B117" s="313">
        <f>'A3 Exploitation'!D391</f>
        <v>0</v>
      </c>
      <c r="C117" s="313"/>
      <c r="D117" s="61"/>
      <c r="E117" s="61"/>
      <c r="F117" s="61"/>
      <c r="G117" s="61"/>
      <c r="H117" s="61"/>
      <c r="I117" s="61"/>
    </row>
    <row r="118" spans="1:10" ht="33" customHeight="1" x14ac:dyDescent="0.25">
      <c r="A118" s="242" t="s">
        <v>330</v>
      </c>
      <c r="B118" s="313">
        <f>'A4 Exploitation'!D391</f>
        <v>0</v>
      </c>
      <c r="C118" s="313"/>
      <c r="D118" s="61"/>
      <c r="E118" s="61"/>
      <c r="F118" s="61"/>
      <c r="G118" s="61"/>
      <c r="H118" s="61"/>
      <c r="I118" s="61"/>
    </row>
    <row r="119" spans="1:10" ht="33" customHeight="1" x14ac:dyDescent="0.25">
      <c r="A119" s="241" t="s">
        <v>331</v>
      </c>
      <c r="B119" s="313"/>
      <c r="C119" s="313"/>
      <c r="D119" s="61"/>
      <c r="E119" s="61"/>
      <c r="F119" s="61"/>
      <c r="G119" s="61"/>
      <c r="H119" s="61"/>
      <c r="I119" s="61"/>
    </row>
    <row r="120" spans="1:10" ht="33" customHeight="1" x14ac:dyDescent="0.25">
      <c r="A120" s="241" t="s">
        <v>332</v>
      </c>
      <c r="B120" s="313"/>
      <c r="C120" s="313"/>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4" t="s">
        <v>343</v>
      </c>
      <c r="C123" s="314"/>
      <c r="D123" s="61"/>
      <c r="E123" s="61"/>
      <c r="F123" s="61"/>
      <c r="G123" s="61"/>
      <c r="H123" s="61"/>
      <c r="I123" s="61"/>
      <c r="J123" s="60" t="str">
        <f>D18</f>
        <v>Ain Zaghouan 2</v>
      </c>
    </row>
    <row r="124" spans="1:10" ht="33" customHeight="1" x14ac:dyDescent="0.25">
      <c r="A124" s="242" t="s">
        <v>327</v>
      </c>
      <c r="B124" s="313">
        <f>'A1 Exploitation'!D444</f>
        <v>0.96551724137931039</v>
      </c>
      <c r="C124" s="313"/>
      <c r="D124" s="61"/>
      <c r="E124" s="61"/>
      <c r="F124" s="61"/>
      <c r="G124" s="61"/>
      <c r="H124" s="61"/>
      <c r="I124" s="61"/>
    </row>
    <row r="125" spans="1:10" ht="33" customHeight="1" x14ac:dyDescent="0.25">
      <c r="A125" s="241" t="s">
        <v>328</v>
      </c>
      <c r="B125" s="313">
        <f>'A2 Exploitation'!D444</f>
        <v>0</v>
      </c>
      <c r="C125" s="313"/>
      <c r="D125" s="61"/>
      <c r="E125" s="61"/>
      <c r="F125" s="61"/>
      <c r="G125" s="61"/>
      <c r="H125" s="61"/>
      <c r="I125" s="61"/>
    </row>
    <row r="126" spans="1:10" ht="33" customHeight="1" x14ac:dyDescent="0.25">
      <c r="A126" s="242" t="s">
        <v>329</v>
      </c>
      <c r="B126" s="313">
        <f>'A3 Exploitation'!D444</f>
        <v>0</v>
      </c>
      <c r="C126" s="313"/>
      <c r="D126" s="61"/>
      <c r="E126" s="61"/>
      <c r="F126" s="61"/>
      <c r="G126" s="61"/>
      <c r="H126" s="61"/>
      <c r="I126" s="61"/>
    </row>
    <row r="127" spans="1:10" ht="33" customHeight="1" x14ac:dyDescent="0.25">
      <c r="A127" s="242" t="s">
        <v>330</v>
      </c>
      <c r="B127" s="313">
        <f>'A4 Exploitation'!D444</f>
        <v>0</v>
      </c>
      <c r="C127" s="313"/>
      <c r="D127" s="61"/>
      <c r="E127" s="61"/>
      <c r="F127" s="61"/>
      <c r="G127" s="61"/>
      <c r="H127" s="61"/>
      <c r="I127" s="61"/>
    </row>
    <row r="128" spans="1:10" ht="33" customHeight="1" x14ac:dyDescent="0.25">
      <c r="A128" s="241" t="s">
        <v>331</v>
      </c>
      <c r="B128" s="313"/>
      <c r="C128" s="313"/>
      <c r="D128" s="61"/>
      <c r="E128" s="61"/>
      <c r="F128" s="61"/>
      <c r="G128" s="61"/>
      <c r="H128" s="61"/>
      <c r="I128" s="61"/>
    </row>
    <row r="129" spans="1:10" ht="33" customHeight="1" x14ac:dyDescent="0.25">
      <c r="A129" s="241" t="s">
        <v>332</v>
      </c>
      <c r="B129" s="313"/>
      <c r="C129" s="313"/>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4" t="s">
        <v>344</v>
      </c>
      <c r="C132" s="314"/>
      <c r="D132" s="61"/>
      <c r="E132" s="61"/>
      <c r="F132" s="61"/>
      <c r="G132" s="61"/>
      <c r="H132" s="61"/>
      <c r="I132" s="61"/>
      <c r="J132" s="60" t="str">
        <f>D18</f>
        <v>Ain Zaghouan 2</v>
      </c>
    </row>
    <row r="133" spans="1:10" ht="33" customHeight="1" x14ac:dyDescent="0.25">
      <c r="A133" s="242" t="s">
        <v>327</v>
      </c>
      <c r="B133" s="313" t="e">
        <f>'A1 Exploitation'!D481</f>
        <v>#DIV/0!</v>
      </c>
      <c r="C133" s="313"/>
      <c r="D133" s="61"/>
      <c r="E133" s="61"/>
      <c r="F133" s="61"/>
      <c r="G133" s="61"/>
      <c r="H133" s="61"/>
      <c r="I133" s="61"/>
    </row>
    <row r="134" spans="1:10" ht="33" customHeight="1" x14ac:dyDescent="0.25">
      <c r="A134" s="241" t="s">
        <v>328</v>
      </c>
      <c r="B134" s="313">
        <f>'A2 Exploitation'!D481</f>
        <v>0</v>
      </c>
      <c r="C134" s="313"/>
      <c r="D134" s="61"/>
      <c r="E134" s="61"/>
      <c r="F134" s="61"/>
      <c r="G134" s="61"/>
      <c r="H134" s="61"/>
      <c r="I134" s="61"/>
    </row>
    <row r="135" spans="1:10" ht="33" customHeight="1" x14ac:dyDescent="0.25">
      <c r="A135" s="242" t="s">
        <v>329</v>
      </c>
      <c r="B135" s="313">
        <f>'A3 Exploitation'!D481</f>
        <v>0</v>
      </c>
      <c r="C135" s="313"/>
      <c r="D135" s="61"/>
      <c r="E135" s="61"/>
      <c r="F135" s="61"/>
      <c r="G135" s="61"/>
      <c r="H135" s="61"/>
      <c r="I135" s="61"/>
    </row>
    <row r="136" spans="1:10" ht="33" customHeight="1" x14ac:dyDescent="0.25">
      <c r="A136" s="242" t="s">
        <v>330</v>
      </c>
      <c r="B136" s="313">
        <f>'A4 Exploitation'!D481</f>
        <v>0</v>
      </c>
      <c r="C136" s="313"/>
      <c r="D136" s="61"/>
      <c r="E136" s="61"/>
      <c r="F136" s="61"/>
      <c r="G136" s="61"/>
      <c r="H136" s="61"/>
      <c r="I136" s="61"/>
    </row>
    <row r="137" spans="1:10" ht="33" customHeight="1" x14ac:dyDescent="0.25">
      <c r="A137" s="241" t="s">
        <v>331</v>
      </c>
      <c r="B137" s="313"/>
      <c r="C137" s="313"/>
      <c r="D137" s="61"/>
      <c r="E137" s="61"/>
      <c r="F137" s="61"/>
      <c r="G137" s="61"/>
      <c r="H137" s="61"/>
      <c r="I137" s="61"/>
    </row>
    <row r="138" spans="1:10" ht="33" customHeight="1" x14ac:dyDescent="0.25">
      <c r="A138" s="241" t="s">
        <v>332</v>
      </c>
      <c r="B138" s="313"/>
      <c r="C138" s="313"/>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4" t="s">
        <v>345</v>
      </c>
      <c r="C141" s="314"/>
      <c r="D141" s="61"/>
      <c r="E141" s="61"/>
      <c r="F141" s="61"/>
      <c r="G141" s="61"/>
      <c r="H141" s="61"/>
      <c r="I141" s="61"/>
      <c r="J141" s="60" t="str">
        <f>D18</f>
        <v>Ain Zaghouan 2</v>
      </c>
    </row>
    <row r="142" spans="1:10" ht="33" customHeight="1" x14ac:dyDescent="0.25">
      <c r="A142" s="242" t="s">
        <v>327</v>
      </c>
      <c r="B142" s="313">
        <f>'A1 Exploitation'!D503</f>
        <v>1</v>
      </c>
      <c r="C142" s="313"/>
      <c r="D142" s="61"/>
      <c r="E142" s="61"/>
      <c r="F142" s="61"/>
      <c r="G142" s="61"/>
      <c r="H142" s="61"/>
      <c r="I142" s="61"/>
    </row>
    <row r="143" spans="1:10" ht="33" customHeight="1" x14ac:dyDescent="0.25">
      <c r="A143" s="241" t="s">
        <v>328</v>
      </c>
      <c r="B143" s="313">
        <f>'A2 Exploitation'!D503</f>
        <v>0</v>
      </c>
      <c r="C143" s="313"/>
      <c r="D143" s="61"/>
      <c r="E143" s="61"/>
      <c r="F143" s="61"/>
      <c r="G143" s="61"/>
      <c r="H143" s="61"/>
      <c r="I143" s="61"/>
    </row>
    <row r="144" spans="1:10" ht="33" customHeight="1" x14ac:dyDescent="0.25">
      <c r="A144" s="242" t="s">
        <v>329</v>
      </c>
      <c r="B144" s="313">
        <f>'A3 Exploitation'!D503</f>
        <v>0</v>
      </c>
      <c r="C144" s="313"/>
      <c r="D144" s="61"/>
      <c r="E144" s="61"/>
      <c r="F144" s="61"/>
      <c r="G144" s="61"/>
      <c r="H144" s="61"/>
      <c r="I144" s="61"/>
    </row>
    <row r="145" spans="1:10" ht="33" customHeight="1" x14ac:dyDescent="0.25">
      <c r="A145" s="242" t="s">
        <v>330</v>
      </c>
      <c r="B145" s="313">
        <f>'A4 Exploitation'!D503</f>
        <v>0</v>
      </c>
      <c r="C145" s="313"/>
      <c r="D145" s="61"/>
      <c r="E145" s="61"/>
      <c r="F145" s="61"/>
      <c r="G145" s="61"/>
      <c r="H145" s="61"/>
      <c r="I145" s="61"/>
    </row>
    <row r="146" spans="1:10" ht="33" customHeight="1" x14ac:dyDescent="0.25">
      <c r="A146" s="241" t="s">
        <v>331</v>
      </c>
      <c r="B146" s="313"/>
      <c r="C146" s="313"/>
      <c r="D146" s="61"/>
      <c r="E146" s="61"/>
      <c r="F146" s="61"/>
      <c r="G146" s="61"/>
      <c r="H146" s="61"/>
      <c r="I146" s="61"/>
    </row>
    <row r="147" spans="1:10" ht="33" customHeight="1" x14ac:dyDescent="0.25">
      <c r="A147" s="241" t="s">
        <v>332</v>
      </c>
      <c r="B147" s="313"/>
      <c r="C147" s="313"/>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4" t="s">
        <v>346</v>
      </c>
      <c r="C150" s="314"/>
      <c r="D150" s="61"/>
      <c r="E150" s="61"/>
      <c r="F150" s="61"/>
      <c r="G150" s="61"/>
      <c r="H150" s="61"/>
      <c r="I150" s="61"/>
      <c r="J150" s="60" t="str">
        <f>D18</f>
        <v>Ain Zaghouan 2</v>
      </c>
    </row>
    <row r="151" spans="1:10" ht="33" customHeight="1" x14ac:dyDescent="0.25">
      <c r="A151" s="242" t="s">
        <v>327</v>
      </c>
      <c r="B151" s="313">
        <f>'A1 Exploitation'!D514</f>
        <v>1</v>
      </c>
      <c r="C151" s="313"/>
      <c r="D151" s="61"/>
      <c r="E151" s="61"/>
      <c r="F151" s="61"/>
      <c r="G151" s="61"/>
      <c r="H151" s="61"/>
      <c r="I151" s="61"/>
    </row>
    <row r="152" spans="1:10" ht="33" customHeight="1" x14ac:dyDescent="0.25">
      <c r="A152" s="241" t="s">
        <v>328</v>
      </c>
      <c r="B152" s="313">
        <f>'A2 Exploitation'!D514</f>
        <v>0</v>
      </c>
      <c r="C152" s="313"/>
      <c r="D152" s="61"/>
      <c r="E152" s="61"/>
      <c r="F152" s="61"/>
      <c r="G152" s="61"/>
      <c r="H152" s="61"/>
      <c r="I152" s="61"/>
    </row>
    <row r="153" spans="1:10" ht="33" customHeight="1" x14ac:dyDescent="0.25">
      <c r="A153" s="242" t="s">
        <v>329</v>
      </c>
      <c r="B153" s="313">
        <f>'A3 Exploitation'!D514</f>
        <v>0</v>
      </c>
      <c r="C153" s="313"/>
      <c r="D153" s="61"/>
      <c r="E153" s="61"/>
      <c r="F153" s="61"/>
      <c r="G153" s="61"/>
      <c r="H153" s="61"/>
      <c r="I153" s="61"/>
    </row>
    <row r="154" spans="1:10" ht="33" customHeight="1" x14ac:dyDescent="0.25">
      <c r="A154" s="242" t="s">
        <v>330</v>
      </c>
      <c r="B154" s="313">
        <f>'A4 Exploitation'!D514</f>
        <v>0</v>
      </c>
      <c r="C154" s="313"/>
      <c r="D154" s="61"/>
      <c r="E154" s="61"/>
      <c r="F154" s="61"/>
      <c r="G154" s="61"/>
      <c r="H154" s="61"/>
      <c r="I154" s="61"/>
    </row>
    <row r="155" spans="1:10" ht="33" customHeight="1" x14ac:dyDescent="0.25">
      <c r="A155" s="241" t="s">
        <v>331</v>
      </c>
      <c r="B155" s="313"/>
      <c r="C155" s="313"/>
      <c r="D155" s="61"/>
      <c r="E155" s="61"/>
      <c r="F155" s="61"/>
      <c r="G155" s="61"/>
      <c r="H155" s="61"/>
      <c r="I155" s="61"/>
    </row>
    <row r="156" spans="1:10" ht="33" customHeight="1" x14ac:dyDescent="0.25">
      <c r="A156" s="241" t="s">
        <v>332</v>
      </c>
      <c r="B156" s="313"/>
      <c r="C156" s="313"/>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5"/>
      <c r="C159" s="315"/>
      <c r="D159" s="61"/>
      <c r="E159" s="61"/>
      <c r="F159" s="61"/>
      <c r="G159" s="61"/>
      <c r="H159" s="61"/>
      <c r="I159" s="61"/>
    </row>
    <row r="160" spans="1:10" ht="33" customHeight="1" x14ac:dyDescent="0.25">
      <c r="A160" s="241" t="s">
        <v>325</v>
      </c>
      <c r="B160" s="314" t="s">
        <v>347</v>
      </c>
      <c r="C160" s="314"/>
      <c r="D160" s="61"/>
      <c r="E160" s="61"/>
      <c r="F160" s="61"/>
      <c r="G160" s="61"/>
      <c r="H160" s="61"/>
      <c r="I160" s="61"/>
      <c r="J160" s="60" t="str">
        <f>D18</f>
        <v>Ain Zaghouan 2</v>
      </c>
    </row>
    <row r="161" spans="1:10" ht="33" customHeight="1" x14ac:dyDescent="0.25">
      <c r="A161" s="242" t="s">
        <v>327</v>
      </c>
      <c r="B161" s="313">
        <f>'A1 Exploitation'!D534</f>
        <v>1</v>
      </c>
      <c r="C161" s="313"/>
      <c r="D161" s="61"/>
      <c r="E161" s="61"/>
      <c r="F161" s="61"/>
      <c r="G161" s="61"/>
      <c r="H161" s="61"/>
      <c r="I161" s="61"/>
    </row>
    <row r="162" spans="1:10" ht="33" customHeight="1" x14ac:dyDescent="0.25">
      <c r="A162" s="241" t="s">
        <v>328</v>
      </c>
      <c r="B162" s="313">
        <f>'A2 Exploitation'!D534</f>
        <v>0</v>
      </c>
      <c r="C162" s="313"/>
      <c r="D162" s="61"/>
      <c r="E162" s="61"/>
      <c r="F162" s="61"/>
      <c r="G162" s="61"/>
      <c r="H162" s="61"/>
      <c r="I162" s="61"/>
    </row>
    <row r="163" spans="1:10" ht="33" customHeight="1" x14ac:dyDescent="0.25">
      <c r="A163" s="242" t="s">
        <v>329</v>
      </c>
      <c r="B163" s="313">
        <f>'A3 Exploitation'!D534</f>
        <v>0</v>
      </c>
      <c r="C163" s="313"/>
      <c r="D163" s="61"/>
      <c r="E163" s="61"/>
      <c r="F163" s="61"/>
      <c r="G163" s="61"/>
      <c r="H163" s="61"/>
      <c r="I163" s="61"/>
    </row>
    <row r="164" spans="1:10" ht="33" customHeight="1" x14ac:dyDescent="0.25">
      <c r="A164" s="242" t="s">
        <v>330</v>
      </c>
      <c r="B164" s="313">
        <f>'A4 Exploitation'!D534</f>
        <v>0</v>
      </c>
      <c r="C164" s="313"/>
    </row>
    <row r="165" spans="1:10" ht="33" customHeight="1" x14ac:dyDescent="0.25">
      <c r="A165" s="241" t="s">
        <v>331</v>
      </c>
      <c r="B165" s="313"/>
      <c r="C165" s="313"/>
    </row>
    <row r="166" spans="1:10" ht="18" x14ac:dyDescent="0.25">
      <c r="A166" s="241" t="s">
        <v>332</v>
      </c>
      <c r="B166" s="313"/>
      <c r="C166" s="313"/>
    </row>
    <row r="167" spans="1:10" ht="18.75" x14ac:dyDescent="0.25">
      <c r="A167" s="70"/>
      <c r="B167" s="65"/>
      <c r="C167" s="65"/>
    </row>
    <row r="168" spans="1:10" ht="33" customHeight="1" x14ac:dyDescent="0.25">
      <c r="A168" s="70"/>
      <c r="B168" s="65"/>
      <c r="C168" s="65"/>
    </row>
    <row r="169" spans="1:10" ht="33" customHeight="1" x14ac:dyDescent="0.25">
      <c r="A169" s="241" t="s">
        <v>325</v>
      </c>
      <c r="B169" s="314" t="s">
        <v>348</v>
      </c>
      <c r="C169" s="314"/>
      <c r="J169" s="60" t="str">
        <f>D18</f>
        <v>Ain Zaghouan 2</v>
      </c>
    </row>
    <row r="170" spans="1:10" ht="33" customHeight="1" x14ac:dyDescent="0.25">
      <c r="A170" s="242" t="s">
        <v>327</v>
      </c>
      <c r="B170" s="313">
        <f>'A1 Exploitation'!D545</f>
        <v>1</v>
      </c>
      <c r="C170" s="313"/>
    </row>
    <row r="171" spans="1:10" ht="33" customHeight="1" x14ac:dyDescent="0.25">
      <c r="A171" s="241" t="s">
        <v>328</v>
      </c>
      <c r="B171" s="313">
        <f>'A2 Exploitation'!D545</f>
        <v>0</v>
      </c>
      <c r="C171" s="313"/>
    </row>
    <row r="172" spans="1:10" ht="33" customHeight="1" x14ac:dyDescent="0.25">
      <c r="A172" s="242" t="s">
        <v>329</v>
      </c>
      <c r="B172" s="313">
        <f>'A3 Exploitation'!D545</f>
        <v>0</v>
      </c>
      <c r="C172" s="313"/>
    </row>
    <row r="173" spans="1:10" ht="33" customHeight="1" x14ac:dyDescent="0.25">
      <c r="A173" s="242" t="s">
        <v>330</v>
      </c>
      <c r="B173" s="313">
        <f>'A4 Exploitation'!D545</f>
        <v>0</v>
      </c>
      <c r="C173" s="313"/>
    </row>
    <row r="174" spans="1:10" ht="33" customHeight="1" x14ac:dyDescent="0.25">
      <c r="A174" s="241" t="s">
        <v>331</v>
      </c>
      <c r="B174" s="313"/>
      <c r="C174" s="313"/>
    </row>
    <row r="175" spans="1:10" ht="18" x14ac:dyDescent="0.25">
      <c r="A175" s="241" t="s">
        <v>332</v>
      </c>
      <c r="B175" s="313"/>
      <c r="C175" s="313"/>
    </row>
    <row r="176" spans="1:10" ht="18.75" x14ac:dyDescent="0.25">
      <c r="A176" s="70"/>
      <c r="B176" s="65"/>
      <c r="C176" s="65"/>
    </row>
    <row r="177" spans="1:10" ht="33" customHeight="1" x14ac:dyDescent="0.25">
      <c r="A177" s="70"/>
      <c r="B177" s="65"/>
      <c r="C177" s="65"/>
    </row>
    <row r="178" spans="1:10" ht="33" customHeight="1" x14ac:dyDescent="0.25">
      <c r="A178" s="241" t="s">
        <v>325</v>
      </c>
      <c r="B178" s="314" t="s">
        <v>349</v>
      </c>
      <c r="C178" s="314"/>
      <c r="J178" s="60" t="str">
        <f>D18</f>
        <v>Ain Zaghouan 2</v>
      </c>
    </row>
    <row r="179" spans="1:10" ht="33" customHeight="1" x14ac:dyDescent="0.25">
      <c r="A179" s="242" t="s">
        <v>327</v>
      </c>
      <c r="B179" s="313">
        <f>'A1 Technique'!D199</f>
        <v>0.88541666666666663</v>
      </c>
      <c r="C179" s="313"/>
    </row>
    <row r="180" spans="1:10" ht="33" customHeight="1" x14ac:dyDescent="0.25">
      <c r="A180" s="241" t="s">
        <v>328</v>
      </c>
      <c r="B180" s="313">
        <f>'A2 Technique'!D199</f>
        <v>0</v>
      </c>
      <c r="C180" s="313"/>
    </row>
    <row r="181" spans="1:10" ht="33" customHeight="1" x14ac:dyDescent="0.25">
      <c r="A181" s="242" t="s">
        <v>329</v>
      </c>
      <c r="B181" s="313">
        <f>'A3 Technique'!D199</f>
        <v>0</v>
      </c>
      <c r="C181" s="313"/>
    </row>
    <row r="182" spans="1:10" ht="33" customHeight="1" x14ac:dyDescent="0.25">
      <c r="A182" s="242" t="s">
        <v>330</v>
      </c>
      <c r="B182" s="313">
        <f>'A4 Technique'!D199</f>
        <v>0</v>
      </c>
      <c r="C182" s="313"/>
    </row>
    <row r="183" spans="1:10" ht="33" customHeight="1" x14ac:dyDescent="0.25">
      <c r="A183" s="241" t="s">
        <v>331</v>
      </c>
      <c r="B183" s="313"/>
      <c r="C183" s="313"/>
    </row>
    <row r="184" spans="1:10" ht="18" x14ac:dyDescent="0.25">
      <c r="A184" s="241" t="s">
        <v>332</v>
      </c>
      <c r="B184" s="313"/>
      <c r="C184" s="31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6" zoomScaleSheetLayoutView="86" workbookViewId="0">
      <selection activeCell="B10" sqref="B10:F10"/>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1" t="s">
        <v>179</v>
      </c>
      <c r="B7" s="341"/>
      <c r="C7" s="341"/>
      <c r="D7" s="341"/>
      <c r="E7" s="341"/>
      <c r="F7" s="341"/>
      <c r="G7" s="104"/>
    </row>
    <row r="8" spans="1:7" ht="29.25" x14ac:dyDescent="0.45">
      <c r="A8" s="342" t="s">
        <v>416</v>
      </c>
      <c r="B8" s="342"/>
      <c r="C8" s="342"/>
      <c r="D8" s="342"/>
      <c r="E8" s="342"/>
      <c r="F8" s="342"/>
      <c r="G8" s="104"/>
    </row>
    <row r="9" spans="1:7" ht="24" x14ac:dyDescent="0.45">
      <c r="A9" s="245" t="s">
        <v>42</v>
      </c>
      <c r="B9" s="343" t="s">
        <v>408</v>
      </c>
      <c r="C9" s="343"/>
      <c r="D9" s="343"/>
      <c r="E9" s="343"/>
      <c r="F9" s="343"/>
      <c r="G9" s="104"/>
    </row>
    <row r="10" spans="1:7" ht="24" x14ac:dyDescent="0.45">
      <c r="A10" s="246" t="s">
        <v>44</v>
      </c>
      <c r="B10" s="344" t="s">
        <v>421</v>
      </c>
      <c r="C10" s="344"/>
      <c r="D10" s="344"/>
      <c r="E10" s="344"/>
      <c r="F10" s="344"/>
      <c r="G10" s="104"/>
    </row>
    <row r="11" spans="1:7" ht="24" x14ac:dyDescent="0.45">
      <c r="A11" s="245" t="s">
        <v>43</v>
      </c>
      <c r="B11" s="339">
        <v>43196</v>
      </c>
      <c r="C11" s="339"/>
      <c r="D11" s="339"/>
      <c r="E11" s="339"/>
      <c r="F11" s="339"/>
      <c r="G11" s="104"/>
    </row>
    <row r="12" spans="1:7" ht="24" x14ac:dyDescent="0.45">
      <c r="A12" s="245" t="s">
        <v>239</v>
      </c>
      <c r="B12" s="337">
        <f>D549</f>
        <v>0.97685185185185186</v>
      </c>
      <c r="C12" s="337"/>
      <c r="D12" s="337"/>
      <c r="E12" s="337"/>
      <c r="F12" s="337"/>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43196</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2</v>
      </c>
      <c r="C21" s="109"/>
      <c r="D21" s="74" t="s">
        <v>417</v>
      </c>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1</v>
      </c>
      <c r="C34" s="235" t="str">
        <f>IF(B34=0, -5, "0")</f>
        <v>0</v>
      </c>
      <c r="D34" s="102" t="s">
        <v>418</v>
      </c>
      <c r="E34" s="73"/>
      <c r="F34" s="158"/>
      <c r="G34" s="106"/>
    </row>
    <row r="35" spans="1:7" ht="33" x14ac:dyDescent="0.3">
      <c r="A35" s="145" t="s">
        <v>11</v>
      </c>
      <c r="B35" s="109">
        <v>2</v>
      </c>
      <c r="C35" s="112" t="str">
        <f>IF(B35=0, -5, "0")</f>
        <v>0</v>
      </c>
      <c r="D35" s="102"/>
      <c r="E35" s="74"/>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1" t="s">
        <v>378</v>
      </c>
      <c r="B38" s="332"/>
      <c r="C38" s="332"/>
      <c r="D38" s="332"/>
      <c r="E38" s="332"/>
      <c r="F38" s="333"/>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23</v>
      </c>
    </row>
    <row r="43" spans="1:7" x14ac:dyDescent="0.3">
      <c r="A43" s="248" t="s">
        <v>35</v>
      </c>
      <c r="B43" s="249"/>
      <c r="C43" s="250"/>
      <c r="D43" s="251">
        <f>D42/(COUNT(B29:C37,B39:C41)*2)</f>
        <v>0.95833333333333337</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0.96666666666666667</v>
      </c>
    </row>
    <row r="47" spans="1:7" x14ac:dyDescent="0.3">
      <c r="A47" s="117"/>
      <c r="B47" s="103"/>
      <c r="C47" s="111"/>
      <c r="D47" s="103"/>
    </row>
    <row r="48" spans="1:7" ht="18" x14ac:dyDescent="0.35">
      <c r="A48" s="280" t="s">
        <v>124</v>
      </c>
      <c r="B48" s="280"/>
      <c r="C48" s="280"/>
      <c r="D48" s="280"/>
      <c r="E48" s="280"/>
      <c r="F48" s="281"/>
    </row>
    <row r="49" spans="1:7" x14ac:dyDescent="0.3">
      <c r="A49" s="118">
        <f>B11</f>
        <v>43196</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1" t="s">
        <v>378</v>
      </c>
      <c r="B94" s="332"/>
      <c r="C94" s="332"/>
      <c r="D94" s="332"/>
      <c r="E94" s="332"/>
      <c r="F94" s="333"/>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tr">
        <f>IF(D99=1, 2, IF(AND(D99&lt;1,D99&gt;0), 1, "0"))</f>
        <v>0</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43196</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tr">
        <f>IF(D153=1, 2, IF(AND(D153&lt;1,D153&gt;0), 1, "0"))</f>
        <v>0</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43196</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tr">
        <f>IF(D200=1, 2, IF(AND(D200&lt;1,D200&gt;0), 1, "0"))</f>
        <v>0</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43196</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7" t="s">
        <v>378</v>
      </c>
      <c r="B256" s="327"/>
      <c r="C256" s="327"/>
      <c r="D256" s="327"/>
      <c r="E256" s="327"/>
      <c r="F256" s="327"/>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tr">
        <f>IF(D261=1, 2, IF(AND(D261&lt;1,D261&gt;0), 1, "0"))</f>
        <v>0</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43196</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tr">
        <f>IF(D313=1, 2, IF(AND(D313&lt;1,D313&gt;0), 1, "0"))</f>
        <v>0</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43196</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2</v>
      </c>
      <c r="C325" s="109"/>
      <c r="D325" s="74" t="s">
        <v>409</v>
      </c>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ht="49.5" x14ac:dyDescent="0.3">
      <c r="A339" s="4" t="s">
        <v>5</v>
      </c>
      <c r="B339" s="109">
        <v>1</v>
      </c>
      <c r="C339" s="109"/>
      <c r="D339" s="108" t="s">
        <v>415</v>
      </c>
      <c r="E339" s="73"/>
      <c r="F339" s="158"/>
    </row>
    <row r="340" spans="1:7" ht="18" x14ac:dyDescent="0.35">
      <c r="A340" s="164" t="s">
        <v>318</v>
      </c>
      <c r="B340" s="109">
        <v>2</v>
      </c>
      <c r="C340" s="122" t="str">
        <f>IF(B340=0, -5, "0")</f>
        <v>0</v>
      </c>
      <c r="D340" s="134"/>
      <c r="E340" s="73"/>
      <c r="F340" s="158"/>
    </row>
    <row r="341" spans="1:7" ht="49.5" x14ac:dyDescent="0.3">
      <c r="A341" s="53" t="s">
        <v>98</v>
      </c>
      <c r="B341" s="109">
        <v>1</v>
      </c>
      <c r="C341" s="110"/>
      <c r="D341" s="114" t="s">
        <v>419</v>
      </c>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2</v>
      </c>
      <c r="C350" s="181"/>
      <c r="D350" s="233"/>
      <c r="E350" s="233"/>
      <c r="F350" s="158"/>
      <c r="G350" s="106"/>
    </row>
    <row r="351" spans="1:7" s="91" customFormat="1"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2</v>
      </c>
      <c r="C353" s="109"/>
      <c r="D353" s="199">
        <v>1</v>
      </c>
      <c r="E353" s="200"/>
      <c r="F353" s="201"/>
    </row>
    <row r="354" spans="1:7" x14ac:dyDescent="0.3">
      <c r="A354" s="248" t="s">
        <v>36</v>
      </c>
      <c r="B354" s="252"/>
      <c r="C354" s="252"/>
      <c r="D354" s="253">
        <f>SUM(B337:C348,B350:C353)</f>
        <v>30</v>
      </c>
    </row>
    <row r="355" spans="1:7" x14ac:dyDescent="0.3">
      <c r="A355" s="248" t="s">
        <v>35</v>
      </c>
      <c r="B355" s="249"/>
      <c r="C355" s="250"/>
      <c r="D355" s="251">
        <f>D354/(COUNT(B337:C348,B350:C353)*2)</f>
        <v>0.9375</v>
      </c>
    </row>
    <row r="356" spans="1:7" x14ac:dyDescent="0.3">
      <c r="A356" s="2"/>
      <c r="B356" s="111"/>
      <c r="C356" s="111"/>
      <c r="D356" s="111"/>
    </row>
    <row r="357" spans="1:7" ht="18" x14ac:dyDescent="0.35">
      <c r="A357" s="268" t="s">
        <v>39</v>
      </c>
      <c r="B357" s="269"/>
      <c r="C357" s="270"/>
      <c r="D357" s="271">
        <f>SUM(D354,D333)</f>
        <v>46</v>
      </c>
    </row>
    <row r="358" spans="1:7" ht="18" x14ac:dyDescent="0.35">
      <c r="A358" s="268" t="s">
        <v>204</v>
      </c>
      <c r="B358" s="269"/>
      <c r="C358" s="270"/>
      <c r="D358" s="272">
        <f>D357/(COUNT(B337:C348,B325:C332,B350:C353)*2)</f>
        <v>0.95833333333333337</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43196</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2</v>
      </c>
      <c r="C365" s="109"/>
      <c r="D365" s="92" t="s">
        <v>420</v>
      </c>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199">
        <v>1</v>
      </c>
      <c r="E386" s="200"/>
      <c r="F386" s="201"/>
      <c r="G386" s="106"/>
    </row>
    <row r="387" spans="1:7" ht="39.75" customHeight="1" x14ac:dyDescent="0.3">
      <c r="A387" s="252" t="s">
        <v>36</v>
      </c>
      <c r="B387" s="252"/>
      <c r="C387" s="252"/>
      <c r="D387" s="252">
        <f>SUM(B377:C382,B384:C386)</f>
        <v>18</v>
      </c>
      <c r="G387" s="106"/>
    </row>
    <row r="388" spans="1:7" x14ac:dyDescent="0.3">
      <c r="A388" s="248" t="s">
        <v>35</v>
      </c>
      <c r="B388" s="249"/>
      <c r="C388" s="250"/>
      <c r="D388" s="251">
        <f>D387/(COUNT(B377:C382,B384:C386)*2)</f>
        <v>1</v>
      </c>
      <c r="G388" s="106"/>
    </row>
    <row r="389" spans="1:7" x14ac:dyDescent="0.3">
      <c r="A389" s="2"/>
      <c r="B389" s="111"/>
      <c r="C389" s="111"/>
      <c r="D389" s="111"/>
      <c r="G389" s="106"/>
    </row>
    <row r="390" spans="1:7" ht="18" x14ac:dyDescent="0.35">
      <c r="A390" s="268" t="s">
        <v>40</v>
      </c>
      <c r="B390" s="269"/>
      <c r="C390" s="270"/>
      <c r="D390" s="271">
        <f>SUM(D387,D373)</f>
        <v>34</v>
      </c>
      <c r="G390" s="106"/>
    </row>
    <row r="391" spans="1:7" ht="18" x14ac:dyDescent="0.35">
      <c r="A391" s="268" t="s">
        <v>205</v>
      </c>
      <c r="B391" s="269"/>
      <c r="C391" s="270"/>
      <c r="D391" s="273">
        <f>D390/(COUNT(B377:C382,B365:C372,B384:C386)*2)</f>
        <v>1</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43196</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2</v>
      </c>
      <c r="C398" s="109"/>
      <c r="D398" s="74" t="s">
        <v>409</v>
      </c>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ht="49.5" x14ac:dyDescent="0.3">
      <c r="A415" s="164" t="s">
        <v>105</v>
      </c>
      <c r="B415" s="109">
        <v>1</v>
      </c>
      <c r="C415" s="112" t="str">
        <f>IF(B415=0, -5, "0")</f>
        <v>0</v>
      </c>
      <c r="D415" s="312" t="s">
        <v>410</v>
      </c>
      <c r="E415" s="73"/>
      <c r="F415" s="158"/>
      <c r="G415" s="106"/>
    </row>
    <row r="416" spans="1:7" ht="24.75" customHeight="1" x14ac:dyDescent="0.3">
      <c r="A416" s="53" t="s">
        <v>155</v>
      </c>
      <c r="B416" s="109">
        <v>1</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2</v>
      </c>
      <c r="C436" s="109"/>
      <c r="D436" s="108"/>
      <c r="E436" s="73"/>
      <c r="F436" s="158"/>
      <c r="G436" s="186"/>
    </row>
    <row r="437" spans="1:7" x14ac:dyDescent="0.3">
      <c r="A437" s="9" t="s">
        <v>390</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18</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56</v>
      </c>
    </row>
    <row r="444" spans="1:7" ht="18" x14ac:dyDescent="0.35">
      <c r="A444" s="268" t="s">
        <v>206</v>
      </c>
      <c r="B444" s="269"/>
      <c r="C444" s="270"/>
      <c r="D444" s="272">
        <f>D443/(COUNT(B430:C434,B410:C416,B421:C425,B398:C405,B436:C439)*2)</f>
        <v>0.96551724137931039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43196</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tr">
        <f>IF(D476=1, 2, IF(AND(D476&lt;1,D476&gt;0), 1, "0"))</f>
        <v>0</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43196</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43196</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22"/>
      <c r="E508" s="323"/>
      <c r="F508" s="323"/>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43196</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22"/>
      <c r="E519" s="323"/>
      <c r="F519" s="323"/>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t="s">
        <v>32</v>
      </c>
      <c r="C522" s="109"/>
      <c r="D522" s="74"/>
      <c r="E522" s="73"/>
      <c r="F522" s="158"/>
    </row>
    <row r="523" spans="1:7" x14ac:dyDescent="0.3">
      <c r="A523" s="53" t="s">
        <v>384</v>
      </c>
      <c r="B523" s="109">
        <v>2</v>
      </c>
      <c r="C523" s="110"/>
      <c r="D523" s="74"/>
      <c r="E523" s="73"/>
      <c r="F523" s="158"/>
    </row>
    <row r="524" spans="1:7" ht="21.75" customHeight="1" x14ac:dyDescent="0.3">
      <c r="A524" s="7" t="s">
        <v>108</v>
      </c>
      <c r="B524" s="109">
        <v>2</v>
      </c>
      <c r="C524" s="109"/>
      <c r="D524" s="74" t="s">
        <v>411</v>
      </c>
      <c r="E524" s="73"/>
      <c r="F524" s="158"/>
      <c r="G524" s="106"/>
    </row>
    <row r="525" spans="1:7" x14ac:dyDescent="0.3">
      <c r="A525" s="4" t="s">
        <v>79</v>
      </c>
      <c r="B525" s="109" t="s">
        <v>32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188" t="s">
        <v>412</v>
      </c>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43196</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22"/>
      <c r="E539" s="323"/>
      <c r="F539" s="323"/>
      <c r="G539" s="106"/>
    </row>
    <row r="540" spans="1:7" ht="18"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211</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0.97685185185185186</v>
      </c>
    </row>
  </sheetData>
  <sheetProtection algorithmName="SHA-512" hashValue="Zdl54wG5fYFkjg2eSodLPJc4tNTkTrf6Rx3VgqnfzQ7QBPUQn6f8Qtq3EcGk0vGB26HC8dGNLlr7n62gBA1jdw==" saltValue="q+2XBhfstazqybtxCEnrz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3" orientation="portrait" r:id="rId1"/>
  <rowBreaks count="4" manualBreakCount="4">
    <brk id="85" max="6" man="1"/>
    <brk id="202" max="6" man="1"/>
    <brk id="267" max="6" man="1"/>
    <brk id="39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89" zoomScaleNormal="90" zoomScaleSheetLayoutView="89"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1" t="s">
        <v>50</v>
      </c>
      <c r="B6" s="361"/>
      <c r="C6" s="361"/>
      <c r="D6" s="361"/>
      <c r="E6" s="361"/>
      <c r="F6" s="361"/>
      <c r="G6" s="104"/>
    </row>
    <row r="7" spans="1:7" s="11" customFormat="1" ht="21.75" customHeight="1" x14ac:dyDescent="0.45">
      <c r="A7" s="342" t="str">
        <f>'A1 Exploitation'!A8:F8</f>
        <v>Ain Zaghouan 2</v>
      </c>
      <c r="B7" s="342"/>
      <c r="C7" s="342"/>
      <c r="D7" s="342"/>
      <c r="E7" s="342"/>
      <c r="F7" s="342"/>
      <c r="G7" s="104"/>
    </row>
    <row r="8" spans="1:7" s="11" customFormat="1" ht="24" x14ac:dyDescent="0.45">
      <c r="A8" s="245" t="s">
        <v>42</v>
      </c>
      <c r="B8" s="362" t="s">
        <v>408</v>
      </c>
      <c r="C8" s="362"/>
      <c r="D8" s="362"/>
      <c r="E8" s="362"/>
      <c r="F8" s="362"/>
      <c r="G8" s="104"/>
    </row>
    <row r="9" spans="1:7" s="11" customFormat="1" ht="24" x14ac:dyDescent="0.45">
      <c r="A9" s="246" t="s">
        <v>44</v>
      </c>
      <c r="B9" s="363" t="s">
        <v>430</v>
      </c>
      <c r="C9" s="363"/>
      <c r="D9" s="363"/>
      <c r="E9" s="363"/>
      <c r="F9" s="363"/>
      <c r="G9" s="104"/>
    </row>
    <row r="10" spans="1:7" s="11" customFormat="1" ht="24" x14ac:dyDescent="0.45">
      <c r="A10" s="245" t="s">
        <v>43</v>
      </c>
      <c r="B10" s="360">
        <f>'A1 Exploitation'!B11:F11</f>
        <v>43196</v>
      </c>
      <c r="C10" s="360"/>
      <c r="D10" s="360"/>
      <c r="E10" s="360"/>
      <c r="F10" s="360"/>
      <c r="G10" s="104"/>
    </row>
    <row r="11" spans="1:7" s="11" customFormat="1" ht="24" x14ac:dyDescent="0.45">
      <c r="A11" s="245" t="s">
        <v>294</v>
      </c>
      <c r="B11" s="359">
        <f>D199</f>
        <v>0.88541666666666663</v>
      </c>
      <c r="C11" s="359"/>
      <c r="D11" s="359"/>
      <c r="E11" s="359"/>
      <c r="F11" s="359"/>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ht="49.5" x14ac:dyDescent="0.3">
      <c r="A17" s="14" t="s">
        <v>269</v>
      </c>
      <c r="B17" s="73">
        <v>2</v>
      </c>
      <c r="C17" s="73"/>
      <c r="D17" s="74" t="s">
        <v>422</v>
      </c>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2"/>
      <c r="C22" s="353"/>
      <c r="D22" s="290">
        <f>SUM(B17:C21)</f>
        <v>10</v>
      </c>
    </row>
    <row r="23" spans="1:7" x14ac:dyDescent="0.3">
      <c r="A23" s="347" t="s">
        <v>295</v>
      </c>
      <c r="B23" s="348"/>
      <c r="C23" s="349"/>
      <c r="D23" s="288">
        <f>D22/(COUNT(B17:C21)*2)</f>
        <v>1</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v>1</v>
      </c>
      <c r="C26" s="99" t="str">
        <f>IF(B26=0, -5, "0")</f>
        <v>0</v>
      </c>
      <c r="D26" s="74" t="s">
        <v>429</v>
      </c>
      <c r="E26" s="74"/>
      <c r="F26" s="73"/>
    </row>
    <row r="27" spans="1:7" x14ac:dyDescent="0.3">
      <c r="A27" s="14" t="s">
        <v>90</v>
      </c>
      <c r="B27" s="73">
        <v>2</v>
      </c>
      <c r="C27" s="73"/>
      <c r="D27" s="74" t="s">
        <v>431</v>
      </c>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7" t="s">
        <v>36</v>
      </c>
      <c r="B33" s="348"/>
      <c r="C33" s="349"/>
      <c r="D33" s="289">
        <f>SUM(B26:C32)</f>
        <v>13</v>
      </c>
    </row>
    <row r="34" spans="1:7" x14ac:dyDescent="0.3">
      <c r="A34" s="347" t="s">
        <v>295</v>
      </c>
      <c r="B34" s="348"/>
      <c r="C34" s="349"/>
      <c r="D34" s="288">
        <f>D33/(COUNT(B26:C32)*2)</f>
        <v>0.9285714285714286</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t="e">
        <f>D42/(COUNT(B37:C41)*2)</f>
        <v>#DIV/0!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423</v>
      </c>
      <c r="E50" s="73"/>
      <c r="F50" s="73"/>
    </row>
    <row r="51" spans="1:7" ht="18" x14ac:dyDescent="0.35">
      <c r="A51" s="29" t="s">
        <v>296</v>
      </c>
      <c r="B51" s="73">
        <v>2</v>
      </c>
      <c r="C51" s="99" t="str">
        <f>IF(B51=0, -5, "0")</f>
        <v>0</v>
      </c>
      <c r="D51" s="77"/>
      <c r="E51" s="73"/>
      <c r="F51" s="73"/>
    </row>
    <row r="52" spans="1:7" x14ac:dyDescent="0.3">
      <c r="A52" s="347" t="s">
        <v>36</v>
      </c>
      <c r="B52" s="348"/>
      <c r="C52" s="349"/>
      <c r="D52" s="289">
        <f>SUM(B46:C51)</f>
        <v>12</v>
      </c>
    </row>
    <row r="53" spans="1:7" x14ac:dyDescent="0.3">
      <c r="A53" s="347" t="s">
        <v>295</v>
      </c>
      <c r="B53" s="348"/>
      <c r="C53" s="349"/>
      <c r="D53" s="288">
        <f>D52/(COUNT(B46:C51)*2)</f>
        <v>1</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v>1</v>
      </c>
      <c r="C56" s="99" t="str">
        <f>IF(B56=0, -5, "0")</f>
        <v>0</v>
      </c>
      <c r="D56" s="102" t="s">
        <v>429</v>
      </c>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x14ac:dyDescent="0.3">
      <c r="A59" s="20" t="s">
        <v>92</v>
      </c>
      <c r="B59" s="73">
        <v>2</v>
      </c>
      <c r="C59" s="73"/>
      <c r="D59" s="77"/>
      <c r="E59" s="73"/>
      <c r="F59" s="73"/>
    </row>
    <row r="60" spans="1:7" ht="66.75" x14ac:dyDescent="0.35">
      <c r="A60" s="30" t="s">
        <v>221</v>
      </c>
      <c r="B60" s="73">
        <v>2</v>
      </c>
      <c r="C60" s="99" t="str">
        <f>IF(B60=0, -5, "0")</f>
        <v>0</v>
      </c>
      <c r="D60" s="74" t="s">
        <v>424</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7" t="s">
        <v>36</v>
      </c>
      <c r="B63" s="348"/>
      <c r="C63" s="349"/>
      <c r="D63" s="289">
        <f>SUM(B56:C62)</f>
        <v>13</v>
      </c>
    </row>
    <row r="64" spans="1:7" x14ac:dyDescent="0.3">
      <c r="A64" s="347" t="s">
        <v>295</v>
      </c>
      <c r="B64" s="348"/>
      <c r="C64" s="349"/>
      <c r="D64" s="288">
        <f>D63/(COUNT(B56:C62)*2)</f>
        <v>0.9285714285714286</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7" t="s">
        <v>36</v>
      </c>
      <c r="B84" s="348"/>
      <c r="C84" s="349"/>
      <c r="D84" s="289">
        <f>SUM(B67:C83)</f>
        <v>0</v>
      </c>
    </row>
    <row r="85" spans="1:7" x14ac:dyDescent="0.3">
      <c r="A85" s="347" t="s">
        <v>295</v>
      </c>
      <c r="B85" s="348"/>
      <c r="C85" s="349"/>
      <c r="D85" s="288" t="e">
        <f>D84/(COUNT(B67:C83)*2)</f>
        <v>#DIV/0!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7" t="s">
        <v>36</v>
      </c>
      <c r="B102" s="348"/>
      <c r="C102" s="349"/>
      <c r="D102" s="289">
        <f>SUM(B88:C101)</f>
        <v>0</v>
      </c>
    </row>
    <row r="103" spans="1:7" x14ac:dyDescent="0.3">
      <c r="A103" s="347" t="s">
        <v>295</v>
      </c>
      <c r="B103" s="348"/>
      <c r="C103" s="349"/>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t="e">
        <f>D118/(COUNT(B107:C117)*2)</f>
        <v>#DIV/0!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t="e">
        <f>D133/(COUNT(B122:C132)*2)</f>
        <v>#DIV/0!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7" t="s">
        <v>36</v>
      </c>
      <c r="B149" s="348"/>
      <c r="C149" s="349"/>
      <c r="D149" s="289">
        <f>SUM(B137:C148)</f>
        <v>0</v>
      </c>
    </row>
    <row r="150" spans="1:7" x14ac:dyDescent="0.3">
      <c r="A150" s="347" t="s">
        <v>295</v>
      </c>
      <c r="B150" s="348"/>
      <c r="C150" s="349"/>
      <c r="D150" s="288" t="e">
        <f>D149/(COUNT(B137:C148)*2)</f>
        <v>#DIV/0!</v>
      </c>
    </row>
    <row r="151" spans="1:7" s="19" customFormat="1" x14ac:dyDescent="0.3">
      <c r="A151" s="23"/>
      <c r="B151" s="24"/>
      <c r="C151" s="24"/>
      <c r="D151" s="25"/>
      <c r="G151" s="105"/>
    </row>
    <row r="152" spans="1:7" ht="19.5" x14ac:dyDescent="0.4">
      <c r="A152" s="345" t="s">
        <v>217</v>
      </c>
      <c r="B152" s="346"/>
      <c r="C152" s="346"/>
      <c r="D152" s="346"/>
      <c r="E152" s="346"/>
      <c r="F152" s="346"/>
    </row>
    <row r="153" spans="1:7" ht="49.5" x14ac:dyDescent="0.3">
      <c r="A153" s="37" t="s">
        <v>279</v>
      </c>
      <c r="B153" s="73">
        <v>1</v>
      </c>
      <c r="C153" s="73"/>
      <c r="D153" s="74" t="s">
        <v>432</v>
      </c>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7" t="s">
        <v>36</v>
      </c>
      <c r="B161" s="352"/>
      <c r="C161" s="353"/>
      <c r="D161" s="290">
        <f>SUM(B153:C160)</f>
        <v>15</v>
      </c>
    </row>
    <row r="162" spans="1:7" x14ac:dyDescent="0.3">
      <c r="A162" s="347" t="s">
        <v>295</v>
      </c>
      <c r="B162" s="348"/>
      <c r="C162" s="349"/>
      <c r="D162" s="288">
        <f>D161/(COUNT(B153:C160)*2)</f>
        <v>0.9375</v>
      </c>
    </row>
    <row r="163" spans="1:7" s="19" customFormat="1" x14ac:dyDescent="0.3">
      <c r="A163" s="23"/>
      <c r="B163" s="24"/>
      <c r="C163" s="26"/>
      <c r="D163" s="27"/>
      <c r="G163" s="105"/>
    </row>
    <row r="164" spans="1:7" ht="19.5" x14ac:dyDescent="0.4">
      <c r="A164" s="345" t="s">
        <v>77</v>
      </c>
      <c r="B164" s="346"/>
      <c r="C164" s="346"/>
      <c r="D164" s="346"/>
      <c r="E164" s="346"/>
      <c r="F164" s="346"/>
    </row>
    <row r="165" spans="1:7" ht="50.25" x14ac:dyDescent="0.35">
      <c r="A165" s="29" t="s">
        <v>286</v>
      </c>
      <c r="B165" s="73">
        <v>1</v>
      </c>
      <c r="C165" s="99" t="str">
        <f>IF(B165=0, -5, "0")</f>
        <v>0</v>
      </c>
      <c r="D165" s="74" t="s">
        <v>428</v>
      </c>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2</v>
      </c>
      <c r="C168" s="73"/>
      <c r="D168" s="73"/>
      <c r="E168" s="74"/>
      <c r="F168" s="73"/>
    </row>
    <row r="169" spans="1:7" x14ac:dyDescent="0.3">
      <c r="A169" s="347" t="s">
        <v>36</v>
      </c>
      <c r="B169" s="348"/>
      <c r="C169" s="349"/>
      <c r="D169" s="289">
        <f>SUM(B165:C168)</f>
        <v>7</v>
      </c>
    </row>
    <row r="170" spans="1:7" x14ac:dyDescent="0.3">
      <c r="A170" s="347" t="s">
        <v>295</v>
      </c>
      <c r="B170" s="348"/>
      <c r="C170" s="349"/>
      <c r="D170" s="288">
        <f>D169/(COUNT(B165:C168)*2)</f>
        <v>0.875</v>
      </c>
    </row>
    <row r="171" spans="1:7" s="19" customFormat="1" x14ac:dyDescent="0.3">
      <c r="A171" s="23"/>
      <c r="B171" s="24"/>
      <c r="C171" s="24"/>
      <c r="D171" s="25"/>
      <c r="G171" s="105"/>
    </row>
    <row r="172" spans="1:7" ht="19.5" x14ac:dyDescent="0.4">
      <c r="A172" s="350" t="s">
        <v>17</v>
      </c>
      <c r="B172" s="351"/>
      <c r="C172" s="351"/>
      <c r="D172" s="351"/>
      <c r="E172" s="351"/>
      <c r="F172" s="351"/>
    </row>
    <row r="173" spans="1:7" ht="33" x14ac:dyDescent="0.3">
      <c r="A173" s="17" t="s">
        <v>180</v>
      </c>
      <c r="B173" s="73">
        <v>1</v>
      </c>
      <c r="C173" s="73"/>
      <c r="D173" s="74" t="s">
        <v>427</v>
      </c>
      <c r="E173" s="73"/>
      <c r="F173" s="73"/>
    </row>
    <row r="174" spans="1:7" ht="49.5" x14ac:dyDescent="0.3">
      <c r="A174" s="14" t="s">
        <v>87</v>
      </c>
      <c r="B174" s="73">
        <v>0</v>
      </c>
      <c r="C174" s="73"/>
      <c r="D174" s="92" t="s">
        <v>425</v>
      </c>
      <c r="E174" s="74" t="s">
        <v>413</v>
      </c>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7" t="s">
        <v>36</v>
      </c>
      <c r="B177" s="348"/>
      <c r="C177" s="349"/>
      <c r="D177" s="289">
        <f>SUM(B173:C176)</f>
        <v>5</v>
      </c>
    </row>
    <row r="178" spans="1:7" x14ac:dyDescent="0.3">
      <c r="A178" s="347" t="s">
        <v>295</v>
      </c>
      <c r="B178" s="348"/>
      <c r="C178" s="349"/>
      <c r="D178" s="288">
        <f>D177/(COUNT(B173:C176)*2)</f>
        <v>0.625</v>
      </c>
    </row>
    <row r="179" spans="1:7" s="19" customFormat="1" x14ac:dyDescent="0.3">
      <c r="A179" s="23"/>
      <c r="B179" s="24"/>
      <c r="C179" s="24"/>
      <c r="D179" s="25"/>
      <c r="G179" s="105"/>
    </row>
    <row r="180" spans="1:7" ht="19.5" x14ac:dyDescent="0.4">
      <c r="A180" s="345" t="s">
        <v>78</v>
      </c>
      <c r="B180" s="346"/>
      <c r="C180" s="346"/>
      <c r="D180" s="346"/>
      <c r="E180" s="346"/>
      <c r="F180" s="346"/>
    </row>
    <row r="181" spans="1:7" ht="33" x14ac:dyDescent="0.3">
      <c r="A181" s="31" t="s">
        <v>315</v>
      </c>
      <c r="B181" s="73">
        <v>0</v>
      </c>
      <c r="C181" s="73"/>
      <c r="D181" s="74" t="s">
        <v>412</v>
      </c>
      <c r="E181" s="74" t="s">
        <v>414</v>
      </c>
      <c r="F181" s="73"/>
    </row>
    <row r="182" spans="1:7" ht="66" x14ac:dyDescent="0.3">
      <c r="A182" s="39" t="s">
        <v>220</v>
      </c>
      <c r="B182" s="73">
        <v>1</v>
      </c>
      <c r="C182" s="73"/>
      <c r="D182" s="74" t="s">
        <v>433</v>
      </c>
      <c r="E182" s="74"/>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7" t="s">
        <v>36</v>
      </c>
      <c r="B186" s="348"/>
      <c r="C186" s="349"/>
      <c r="D186" s="289">
        <f>SUM(B181:C185)</f>
        <v>7</v>
      </c>
    </row>
    <row r="187" spans="1:7" x14ac:dyDescent="0.3">
      <c r="A187" s="347" t="s">
        <v>295</v>
      </c>
      <c r="B187" s="348"/>
      <c r="C187" s="349"/>
      <c r="D187" s="288">
        <f>D186/(COUNT(B181:C185)*2)</f>
        <v>0.7</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ht="33" x14ac:dyDescent="0.3">
      <c r="A192" s="17" t="s">
        <v>311</v>
      </c>
      <c r="B192" s="73">
        <v>1</v>
      </c>
      <c r="C192" s="73"/>
      <c r="D192" s="74" t="s">
        <v>426</v>
      </c>
      <c r="E192" s="73"/>
      <c r="F192" s="73"/>
    </row>
    <row r="193" spans="1:6" x14ac:dyDescent="0.3">
      <c r="A193" s="40" t="s">
        <v>189</v>
      </c>
      <c r="B193" s="73" t="s">
        <v>32</v>
      </c>
      <c r="C193" s="73"/>
      <c r="D193" s="73"/>
      <c r="E193" s="73"/>
      <c r="F193" s="73"/>
    </row>
    <row r="194" spans="1:6" x14ac:dyDescent="0.3">
      <c r="A194" s="347" t="s">
        <v>36</v>
      </c>
      <c r="B194" s="348"/>
      <c r="C194" s="349"/>
      <c r="D194" s="259">
        <f>SUM(B190:C193)</f>
        <v>3</v>
      </c>
    </row>
    <row r="195" spans="1:6" x14ac:dyDescent="0.3">
      <c r="A195" s="347" t="s">
        <v>295</v>
      </c>
      <c r="B195" s="348"/>
      <c r="C195" s="349"/>
      <c r="D195" s="288">
        <f>D194/(COUNT(B190:C193)*2)</f>
        <v>0.75</v>
      </c>
    </row>
    <row r="197" spans="1:6" ht="18" x14ac:dyDescent="0.35">
      <c r="A197" s="47" t="s">
        <v>246</v>
      </c>
      <c r="B197" s="46"/>
      <c r="C197" s="46"/>
      <c r="D197" s="238">
        <v>0</v>
      </c>
      <c r="E197" s="231"/>
      <c r="F197" s="232"/>
    </row>
    <row r="198" spans="1:6" ht="22.5" x14ac:dyDescent="0.3">
      <c r="A198" s="263" t="s">
        <v>322</v>
      </c>
      <c r="B198" s="284"/>
      <c r="C198" s="285"/>
      <c r="D198" s="286">
        <f>SUM(D194,D186,D177,D169,D161,D63,D52,D33,D22,D118,D149,D133,D102,D84,D42)</f>
        <v>85</v>
      </c>
    </row>
    <row r="199" spans="1:6" ht="22.5" x14ac:dyDescent="0.3">
      <c r="A199" s="263" t="s">
        <v>323</v>
      </c>
      <c r="B199" s="284"/>
      <c r="C199" s="285"/>
      <c r="D199" s="287">
        <f>D198/(COUNT(B190:C193,B181:C185,B173:C176,B165:C168,B153:C160,B56:C62,B46:C51,B26:C32,B17:C21,B107:C117,B137:C148,B122:C132,B88:C101,B67:C83,B37:C41)*2)</f>
        <v>0.88541666666666663</v>
      </c>
    </row>
  </sheetData>
  <sheetProtection algorithmName="SHA-512" hashValue="lwjMy+iY8WwaeUKDjEvQ9JWZZ59jqRrD6+q+G04vMFo1MdlYgvde2fmh8UQMSl6zXIjEgudLADtaoAm8+n+jmA==" saltValue="mpd/zGzVreXLqfC8OwXCJ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55" zoomScaleSheetLayoutView="55" workbookViewId="0">
      <selection activeCell="D4" sqref="D4"/>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1" t="s">
        <v>179</v>
      </c>
      <c r="B7" s="341"/>
      <c r="C7" s="341"/>
      <c r="D7" s="341"/>
      <c r="E7" s="341"/>
      <c r="F7" s="341"/>
      <c r="G7" s="104"/>
    </row>
    <row r="8" spans="1:7" ht="29.25" x14ac:dyDescent="0.45">
      <c r="A8" s="342" t="str">
        <f>'Page de garde'!D18</f>
        <v>Ain Zaghouan 2</v>
      </c>
      <c r="B8" s="342"/>
      <c r="C8" s="342"/>
      <c r="D8" s="342"/>
      <c r="E8" s="342"/>
      <c r="F8" s="342"/>
      <c r="G8" s="104"/>
    </row>
    <row r="9" spans="1:7" ht="24" x14ac:dyDescent="0.45">
      <c r="A9" s="245" t="s">
        <v>42</v>
      </c>
      <c r="B9" s="343"/>
      <c r="C9" s="343"/>
      <c r="D9" s="343"/>
      <c r="E9" s="343"/>
      <c r="F9" s="343"/>
      <c r="G9" s="104"/>
    </row>
    <row r="10" spans="1:7" ht="24" x14ac:dyDescent="0.45">
      <c r="A10" s="246" t="s">
        <v>44</v>
      </c>
      <c r="B10" s="344"/>
      <c r="C10" s="344"/>
      <c r="D10" s="344"/>
      <c r="E10" s="344"/>
      <c r="F10" s="344"/>
      <c r="G10" s="104"/>
    </row>
    <row r="11" spans="1:7" ht="24" x14ac:dyDescent="0.45">
      <c r="A11" s="245" t="s">
        <v>43</v>
      </c>
      <c r="B11" s="339"/>
      <c r="C11" s="339"/>
      <c r="D11" s="339"/>
      <c r="E11" s="339"/>
      <c r="F11" s="339"/>
      <c r="G11" s="104"/>
    </row>
    <row r="12" spans="1:7" ht="24" x14ac:dyDescent="0.45">
      <c r="A12" s="245" t="s">
        <v>239</v>
      </c>
      <c r="B12" s="337">
        <f>D549</f>
        <v>0</v>
      </c>
      <c r="C12" s="337"/>
      <c r="D12" s="337"/>
      <c r="E12" s="337"/>
      <c r="F12" s="337"/>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COUNTIF('A1 Exploitation'!F21:F40,"ok")</f>
        <v>0</v>
      </c>
      <c r="F41" s="228">
        <f>COUNTA('A1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v>0</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292">
        <v>0</v>
      </c>
      <c r="C242" s="292"/>
      <c r="D242" s="293"/>
      <c r="E242" s="294"/>
      <c r="F242" s="158"/>
      <c r="G242" s="106"/>
    </row>
    <row r="243" spans="1:7" s="91" customFormat="1" x14ac:dyDescent="0.3">
      <c r="A243" s="41" t="s">
        <v>382</v>
      </c>
      <c r="B243" s="292">
        <v>0</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7" t="s">
        <v>378</v>
      </c>
      <c r="B256" s="327"/>
      <c r="C256" s="327"/>
      <c r="D256" s="327"/>
      <c r="E256" s="327"/>
      <c r="F256" s="32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COUNTIF('A1 Exploitation'!F365:F385,"ok")</f>
        <v>0</v>
      </c>
      <c r="F386" s="228">
        <f>COUNTA('A1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COUNTIF('A1 Exploitation'!F398:F438,"ok")</f>
        <v>0</v>
      </c>
      <c r="F439" s="228">
        <f>COUNTA('A1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0</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COUNTIF('A1 Exploitation'!F488:F497,"ok")</f>
        <v>0</v>
      </c>
      <c r="F498" s="228">
        <f>COUNTA('A1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64"/>
      <c r="E508" s="323"/>
      <c r="F508" s="323"/>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COUNTIF('A1 Exploitation'!F509:F511,"ok")</f>
        <v>0</v>
      </c>
      <c r="F512" s="230">
        <f>COUNTA('A1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64"/>
      <c r="E519" s="323"/>
      <c r="F519" s="323"/>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COUNTIF('A1 Exploitation'!F520:F531,"ok")</f>
        <v>0</v>
      </c>
      <c r="F532" s="228">
        <f>COUNTIF('A1 Exploitation'!F520:F531,"ok")</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64"/>
      <c r="E539" s="323"/>
      <c r="F539" s="323"/>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COUNTIF('A1 Exploitation'!F540:F542,"ok")</f>
        <v>0</v>
      </c>
      <c r="F543" s="228">
        <f>COUNTA('A2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7" sqref="D1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68" t="str">
        <f>'A2 Exploitation'!A8:F8</f>
        <v>Ain Zaghouan 2</v>
      </c>
      <c r="B7" s="368"/>
      <c r="C7" s="368"/>
      <c r="D7" s="368"/>
      <c r="E7" s="368"/>
      <c r="F7" s="368"/>
      <c r="G7" s="104"/>
    </row>
    <row r="8" spans="1:7" s="11" customFormat="1" ht="24" x14ac:dyDescent="0.45">
      <c r="A8" s="243" t="s">
        <v>42</v>
      </c>
      <c r="B8" s="369">
        <f>'A2 Exploitation'!B9:F9</f>
        <v>0</v>
      </c>
      <c r="C8" s="369"/>
      <c r="D8" s="369"/>
      <c r="E8" s="369"/>
      <c r="F8" s="369"/>
      <c r="G8" s="104"/>
    </row>
    <row r="9" spans="1:7" s="11" customFormat="1" ht="24" x14ac:dyDescent="0.45">
      <c r="A9" s="244" t="s">
        <v>44</v>
      </c>
      <c r="B9" s="370">
        <f>'A2 Exploitation'!B10:F10</f>
        <v>0</v>
      </c>
      <c r="C9" s="370"/>
      <c r="D9" s="370"/>
      <c r="E9" s="370"/>
      <c r="F9" s="370"/>
      <c r="G9" s="104"/>
    </row>
    <row r="10" spans="1:7" s="11" customFormat="1" ht="24" x14ac:dyDescent="0.45">
      <c r="A10" s="243" t="s">
        <v>43</v>
      </c>
      <c r="B10" s="366">
        <f>'A2 Exploitation'!B11:F11</f>
        <v>0</v>
      </c>
      <c r="C10" s="366"/>
      <c r="D10" s="366"/>
      <c r="E10" s="366"/>
      <c r="F10" s="366"/>
      <c r="G10" s="104"/>
    </row>
    <row r="11" spans="1:7" s="11" customFormat="1" ht="24" x14ac:dyDescent="0.45">
      <c r="A11" s="243" t="s">
        <v>294</v>
      </c>
      <c r="B11" s="365">
        <f>D199</f>
        <v>0</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2"/>
      <c r="C22" s="353"/>
      <c r="D22" s="290">
        <f>SUM(B17:C21)</f>
        <v>0</v>
      </c>
    </row>
    <row r="23" spans="1:7" x14ac:dyDescent="0.3">
      <c r="A23" s="347" t="s">
        <v>295</v>
      </c>
      <c r="B23" s="348"/>
      <c r="C23" s="349"/>
      <c r="D23" s="288">
        <f>D22/(COUNT(B17:C21)*2)</f>
        <v>0</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7" t="s">
        <v>36</v>
      </c>
      <c r="B33" s="348"/>
      <c r="C33" s="349"/>
      <c r="D33" s="289">
        <f>SUM(B26:C32)</f>
        <v>0</v>
      </c>
    </row>
    <row r="34" spans="1:7" x14ac:dyDescent="0.3">
      <c r="A34" s="347" t="s">
        <v>295</v>
      </c>
      <c r="B34" s="348"/>
      <c r="C34" s="349"/>
      <c r="D34" s="288">
        <f>D33/(COUNT(B26:C32)*2)</f>
        <v>0</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f>D42/(COUNT(B37:C41)*2)</f>
        <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7" t="s">
        <v>36</v>
      </c>
      <c r="B52" s="348"/>
      <c r="C52" s="349"/>
      <c r="D52" s="289">
        <f>SUM(B46:C51)</f>
        <v>0</v>
      </c>
    </row>
    <row r="53" spans="1:7" x14ac:dyDescent="0.3">
      <c r="A53" s="347" t="s">
        <v>295</v>
      </c>
      <c r="B53" s="348"/>
      <c r="C53" s="349"/>
      <c r="D53" s="288">
        <f>D52/(COUNT(B46:C51)*2)</f>
        <v>0</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7" t="s">
        <v>36</v>
      </c>
      <c r="B63" s="348"/>
      <c r="C63" s="349"/>
      <c r="D63" s="289">
        <f>SUM(B56:C62)</f>
        <v>0</v>
      </c>
    </row>
    <row r="64" spans="1:7" x14ac:dyDescent="0.3">
      <c r="A64" s="347" t="s">
        <v>295</v>
      </c>
      <c r="B64" s="348"/>
      <c r="C64" s="349"/>
      <c r="D64" s="288">
        <f>D63/(COUNT(B56:C62)*2)</f>
        <v>0</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7" t="s">
        <v>36</v>
      </c>
      <c r="B84" s="348"/>
      <c r="C84" s="349"/>
      <c r="D84" s="289">
        <f>SUM(B67:C83)</f>
        <v>0</v>
      </c>
    </row>
    <row r="85" spans="1:7" x14ac:dyDescent="0.3">
      <c r="A85" s="347" t="s">
        <v>295</v>
      </c>
      <c r="B85" s="348"/>
      <c r="C85" s="349"/>
      <c r="D85" s="288">
        <f>D84/(COUNT(B67:C83)*2)</f>
        <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7" t="s">
        <v>36</v>
      </c>
      <c r="B102" s="348"/>
      <c r="C102" s="349"/>
      <c r="D102" s="289">
        <f>SUM(B88:C101)</f>
        <v>0</v>
      </c>
    </row>
    <row r="103" spans="1:7" x14ac:dyDescent="0.3">
      <c r="A103" s="347" t="s">
        <v>295</v>
      </c>
      <c r="B103" s="348"/>
      <c r="C103" s="349"/>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f>D118/(COUNT(B107:C117)*2)</f>
        <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f>D133/(COUNT(B122:C132)*2)</f>
        <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7" t="s">
        <v>36</v>
      </c>
      <c r="B149" s="348"/>
      <c r="C149" s="349"/>
      <c r="D149" s="289">
        <f>SUM(B137:C148)</f>
        <v>0</v>
      </c>
    </row>
    <row r="150" spans="1:7" x14ac:dyDescent="0.3">
      <c r="A150" s="347" t="s">
        <v>295</v>
      </c>
      <c r="B150" s="348"/>
      <c r="C150" s="349"/>
      <c r="D150" s="288">
        <f>D149/(COUNT(B137:C148)*2)</f>
        <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7" t="s">
        <v>36</v>
      </c>
      <c r="B161" s="352"/>
      <c r="C161" s="353"/>
      <c r="D161" s="290">
        <f>SUM(B153:C160)</f>
        <v>0</v>
      </c>
    </row>
    <row r="162" spans="1:7" x14ac:dyDescent="0.3">
      <c r="A162" s="347" t="s">
        <v>295</v>
      </c>
      <c r="B162" s="348"/>
      <c r="C162" s="349"/>
      <c r="D162" s="288">
        <f>D161/(COUNT(B153:C160)*2)</f>
        <v>0</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7" t="s">
        <v>36</v>
      </c>
      <c r="B169" s="348"/>
      <c r="C169" s="349"/>
      <c r="D169" s="289">
        <f>SUM(B165:C168)</f>
        <v>0</v>
      </c>
    </row>
    <row r="170" spans="1:7" x14ac:dyDescent="0.3">
      <c r="A170" s="347" t="s">
        <v>295</v>
      </c>
      <c r="B170" s="348"/>
      <c r="C170" s="349"/>
      <c r="D170" s="288">
        <f>D169/(COUNT(B165:C168)*2)</f>
        <v>0</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7" t="s">
        <v>36</v>
      </c>
      <c r="B177" s="348"/>
      <c r="C177" s="349"/>
      <c r="D177" s="289">
        <f>SUM(B173:C176)</f>
        <v>0</v>
      </c>
    </row>
    <row r="178" spans="1:7" x14ac:dyDescent="0.3">
      <c r="A178" s="347" t="s">
        <v>295</v>
      </c>
      <c r="B178" s="348"/>
      <c r="C178" s="349"/>
      <c r="D178" s="288">
        <f>D177/(COUNT(B173:C176)*2)</f>
        <v>0</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7" t="s">
        <v>36</v>
      </c>
      <c r="B186" s="348"/>
      <c r="C186" s="349"/>
      <c r="D186" s="289">
        <f>SUM(B181:C185)</f>
        <v>0</v>
      </c>
    </row>
    <row r="187" spans="1:7" x14ac:dyDescent="0.3">
      <c r="A187" s="347" t="s">
        <v>295</v>
      </c>
      <c r="B187" s="348"/>
      <c r="C187" s="349"/>
      <c r="D187" s="288">
        <f>D186/(COUNT(B181:C185)*2)</f>
        <v>0</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7" t="s">
        <v>36</v>
      </c>
      <c r="B194" s="348"/>
      <c r="C194" s="349"/>
      <c r="D194" s="259">
        <f>SUM(B190:C193)</f>
        <v>0</v>
      </c>
    </row>
    <row r="195" spans="1:6" x14ac:dyDescent="0.3">
      <c r="A195" s="347" t="s">
        <v>295</v>
      </c>
      <c r="B195" s="348"/>
      <c r="C195" s="349"/>
      <c r="D195" s="288">
        <f>D194/(COUNT(B190:C193)*2)</f>
        <v>0</v>
      </c>
    </row>
    <row r="197" spans="1:6" ht="18" x14ac:dyDescent="0.35">
      <c r="A197" s="47" t="s">
        <v>246</v>
      </c>
      <c r="B197" s="46"/>
      <c r="C197" s="46"/>
      <c r="D197" s="239" t="e">
        <f>E197*100/F197</f>
        <v>#DIV/0!</v>
      </c>
      <c r="E197" s="231">
        <f>COUNTIF('A1 Technique'!F17:F193,"ok")</f>
        <v>0</v>
      </c>
      <c r="F197" s="232">
        <f>COUNTA('A1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1" t="s">
        <v>179</v>
      </c>
      <c r="B7" s="341"/>
      <c r="C7" s="341"/>
      <c r="D7" s="341"/>
      <c r="E7" s="341"/>
      <c r="F7" s="341"/>
      <c r="G7" s="104"/>
    </row>
    <row r="8" spans="1:7" ht="29.25" x14ac:dyDescent="0.45">
      <c r="A8" s="342" t="str">
        <f>'Page de garde'!D18</f>
        <v>Ain Zaghouan 2</v>
      </c>
      <c r="B8" s="342"/>
      <c r="C8" s="342"/>
      <c r="D8" s="342"/>
      <c r="E8" s="342"/>
      <c r="F8" s="342"/>
      <c r="G8" s="104"/>
    </row>
    <row r="9" spans="1:7" ht="24" x14ac:dyDescent="0.45">
      <c r="A9" s="243" t="s">
        <v>42</v>
      </c>
      <c r="B9" s="373"/>
      <c r="C9" s="373"/>
      <c r="D9" s="373"/>
      <c r="E9" s="373"/>
      <c r="F9" s="373"/>
      <c r="G9" s="104"/>
    </row>
    <row r="10" spans="1:7" ht="24" x14ac:dyDescent="0.45">
      <c r="A10" s="244" t="s">
        <v>44</v>
      </c>
      <c r="B10" s="374"/>
      <c r="C10" s="374"/>
      <c r="D10" s="374"/>
      <c r="E10" s="374"/>
      <c r="F10" s="374"/>
      <c r="G10" s="104"/>
    </row>
    <row r="11" spans="1:7" ht="24" x14ac:dyDescent="0.45">
      <c r="A11" s="243" t="s">
        <v>43</v>
      </c>
      <c r="B11" s="372"/>
      <c r="C11" s="372"/>
      <c r="D11" s="372"/>
      <c r="E11" s="372"/>
      <c r="F11" s="372"/>
      <c r="G11" s="104"/>
    </row>
    <row r="12" spans="1:7" ht="24" x14ac:dyDescent="0.45">
      <c r="A12" s="243" t="s">
        <v>239</v>
      </c>
      <c r="B12" s="371">
        <f>D549</f>
        <v>0</v>
      </c>
      <c r="C12" s="371"/>
      <c r="D12" s="371"/>
      <c r="E12" s="371"/>
      <c r="F12" s="371"/>
      <c r="G12" s="104"/>
    </row>
    <row r="13" spans="1:7" ht="22.5" x14ac:dyDescent="0.45">
      <c r="D13" s="338"/>
      <c r="E13" s="338"/>
      <c r="F13" s="338"/>
      <c r="G13" s="338"/>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7" t="s">
        <v>378</v>
      </c>
      <c r="B256" s="327"/>
      <c r="C256" s="327"/>
      <c r="D256" s="327"/>
      <c r="E256" s="327"/>
      <c r="F256" s="32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0</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22"/>
      <c r="E508" s="323"/>
      <c r="F508" s="323"/>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22"/>
      <c r="E519" s="323"/>
      <c r="F519" s="323"/>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22"/>
      <c r="E539" s="323"/>
      <c r="F539" s="323"/>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1" t="s">
        <v>50</v>
      </c>
      <c r="B6" s="361"/>
      <c r="C6" s="361"/>
      <c r="D6" s="361"/>
      <c r="E6" s="361"/>
      <c r="F6" s="361"/>
      <c r="G6" s="104"/>
    </row>
    <row r="7" spans="1:7" s="11" customFormat="1" ht="21.75" customHeight="1" x14ac:dyDescent="0.45">
      <c r="A7" s="342" t="str">
        <f>'A3 Exploitation'!A8:F8</f>
        <v>Ain Zaghouan 2</v>
      </c>
      <c r="B7" s="342"/>
      <c r="C7" s="342"/>
      <c r="D7" s="342"/>
      <c r="E7" s="342"/>
      <c r="F7" s="342"/>
      <c r="G7" s="104"/>
    </row>
    <row r="8" spans="1:7" s="11" customFormat="1" ht="24" x14ac:dyDescent="0.45">
      <c r="A8" s="243" t="s">
        <v>42</v>
      </c>
      <c r="B8" s="369">
        <f>'A3 Exploitation'!B9:F9</f>
        <v>0</v>
      </c>
      <c r="C8" s="369"/>
      <c r="D8" s="369"/>
      <c r="E8" s="369"/>
      <c r="F8" s="369"/>
      <c r="G8" s="104"/>
    </row>
    <row r="9" spans="1:7" s="11" customFormat="1" ht="24" x14ac:dyDescent="0.45">
      <c r="A9" s="244" t="s">
        <v>44</v>
      </c>
      <c r="B9" s="370">
        <f>'A3 Exploitation'!B10:F10</f>
        <v>0</v>
      </c>
      <c r="C9" s="370"/>
      <c r="D9" s="370"/>
      <c r="E9" s="370"/>
      <c r="F9" s="370"/>
      <c r="G9" s="104"/>
    </row>
    <row r="10" spans="1:7" s="11" customFormat="1" ht="24" x14ac:dyDescent="0.45">
      <c r="A10" s="243" t="s">
        <v>43</v>
      </c>
      <c r="B10" s="366">
        <f>'A3 Exploitation'!B11:F11</f>
        <v>0</v>
      </c>
      <c r="C10" s="366"/>
      <c r="D10" s="366"/>
      <c r="E10" s="366"/>
      <c r="F10" s="366"/>
      <c r="G10" s="104"/>
    </row>
    <row r="11" spans="1:7" s="11" customFormat="1" ht="24" x14ac:dyDescent="0.45">
      <c r="A11" s="243" t="s">
        <v>294</v>
      </c>
      <c r="B11" s="365">
        <f>D199</f>
        <v>0</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2"/>
      <c r="C22" s="353"/>
      <c r="D22" s="290">
        <f>SUM(B17:C21)</f>
        <v>0</v>
      </c>
    </row>
    <row r="23" spans="1:7" x14ac:dyDescent="0.3">
      <c r="A23" s="347" t="s">
        <v>295</v>
      </c>
      <c r="B23" s="348"/>
      <c r="C23" s="349"/>
      <c r="D23" s="288">
        <f>D22/(COUNT(B17:C21)*2)</f>
        <v>0</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7" t="s">
        <v>36</v>
      </c>
      <c r="B33" s="348"/>
      <c r="C33" s="349"/>
      <c r="D33" s="289">
        <f>SUM(B26:C32)</f>
        <v>0</v>
      </c>
    </row>
    <row r="34" spans="1:7" x14ac:dyDescent="0.3">
      <c r="A34" s="347" t="s">
        <v>295</v>
      </c>
      <c r="B34" s="348"/>
      <c r="C34" s="349"/>
      <c r="D34" s="288">
        <f>D33/(COUNT(B26:C32)*2)</f>
        <v>0</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f>D42/(COUNT(B37:C41)*2)</f>
        <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7" t="s">
        <v>36</v>
      </c>
      <c r="B52" s="348"/>
      <c r="C52" s="349"/>
      <c r="D52" s="289">
        <f>SUM(B46:C51)</f>
        <v>0</v>
      </c>
    </row>
    <row r="53" spans="1:7" x14ac:dyDescent="0.3">
      <c r="A53" s="347" t="s">
        <v>295</v>
      </c>
      <c r="B53" s="348"/>
      <c r="C53" s="349"/>
      <c r="D53" s="288">
        <f>D52/(COUNT(B46:C51)*2)</f>
        <v>0</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7" t="s">
        <v>36</v>
      </c>
      <c r="B63" s="348"/>
      <c r="C63" s="349"/>
      <c r="D63" s="289">
        <f>SUM(B56:C62)</f>
        <v>0</v>
      </c>
    </row>
    <row r="64" spans="1:7" x14ac:dyDescent="0.3">
      <c r="A64" s="347" t="s">
        <v>295</v>
      </c>
      <c r="B64" s="348"/>
      <c r="C64" s="349"/>
      <c r="D64" s="288">
        <f>D63/(COUNT(B56:C62)*2)</f>
        <v>0</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7" t="s">
        <v>36</v>
      </c>
      <c r="B84" s="348"/>
      <c r="C84" s="349"/>
      <c r="D84" s="289">
        <f>SUM(B67:C83)</f>
        <v>0</v>
      </c>
    </row>
    <row r="85" spans="1:7" x14ac:dyDescent="0.3">
      <c r="A85" s="347" t="s">
        <v>295</v>
      </c>
      <c r="B85" s="348"/>
      <c r="C85" s="349"/>
      <c r="D85" s="288">
        <f>D84/(COUNT(B67:C83)*2)</f>
        <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7" t="s">
        <v>36</v>
      </c>
      <c r="B102" s="348"/>
      <c r="C102" s="349"/>
      <c r="D102" s="289">
        <f>SUM(B88:C101)</f>
        <v>0</v>
      </c>
    </row>
    <row r="103" spans="1:7" x14ac:dyDescent="0.3">
      <c r="A103" s="347" t="s">
        <v>295</v>
      </c>
      <c r="B103" s="348"/>
      <c r="C103" s="349"/>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f>D118/(COUNT(B107:C117)*2)</f>
        <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f>D133/(COUNT(B122:C132)*2)</f>
        <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7" t="s">
        <v>36</v>
      </c>
      <c r="B149" s="348"/>
      <c r="C149" s="349"/>
      <c r="D149" s="289">
        <f>SUM(B137:C148)</f>
        <v>0</v>
      </c>
    </row>
    <row r="150" spans="1:7" x14ac:dyDescent="0.3">
      <c r="A150" s="347" t="s">
        <v>295</v>
      </c>
      <c r="B150" s="348"/>
      <c r="C150" s="349"/>
      <c r="D150" s="288">
        <f>D149/(COUNT(B137:C148)*2)</f>
        <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7" t="s">
        <v>36</v>
      </c>
      <c r="B161" s="352"/>
      <c r="C161" s="353"/>
      <c r="D161" s="290">
        <f>SUM(B153:C160)</f>
        <v>0</v>
      </c>
    </row>
    <row r="162" spans="1:7" x14ac:dyDescent="0.3">
      <c r="A162" s="347" t="s">
        <v>295</v>
      </c>
      <c r="B162" s="348"/>
      <c r="C162" s="349"/>
      <c r="D162" s="288">
        <f>D161/(COUNT(B153:C160)*2)</f>
        <v>0</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7" t="s">
        <v>36</v>
      </c>
      <c r="B169" s="348"/>
      <c r="C169" s="349"/>
      <c r="D169" s="289">
        <f>SUM(B165:C168)</f>
        <v>0</v>
      </c>
    </row>
    <row r="170" spans="1:7" x14ac:dyDescent="0.3">
      <c r="A170" s="347" t="s">
        <v>295</v>
      </c>
      <c r="B170" s="348"/>
      <c r="C170" s="349"/>
      <c r="D170" s="288">
        <f>D169/(COUNT(B165:C168)*2)</f>
        <v>0</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7" t="s">
        <v>36</v>
      </c>
      <c r="B177" s="348"/>
      <c r="C177" s="349"/>
      <c r="D177" s="289">
        <f>SUM(B173:C176)</f>
        <v>0</v>
      </c>
    </row>
    <row r="178" spans="1:7" x14ac:dyDescent="0.3">
      <c r="A178" s="347" t="s">
        <v>295</v>
      </c>
      <c r="B178" s="348"/>
      <c r="C178" s="349"/>
      <c r="D178" s="288">
        <f>D177/(COUNT(B173:C176)*2)</f>
        <v>0</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7" t="s">
        <v>36</v>
      </c>
      <c r="B186" s="348"/>
      <c r="C186" s="349"/>
      <c r="D186" s="289">
        <f>SUM(B181:C185)</f>
        <v>0</v>
      </c>
    </row>
    <row r="187" spans="1:7" x14ac:dyDescent="0.3">
      <c r="A187" s="347" t="s">
        <v>295</v>
      </c>
      <c r="B187" s="348"/>
      <c r="C187" s="349"/>
      <c r="D187" s="288">
        <f>D186/(COUNT(B181:C185)*2)</f>
        <v>0</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7" t="s">
        <v>36</v>
      </c>
      <c r="B194" s="348"/>
      <c r="C194" s="349"/>
      <c r="D194" s="259">
        <f>SUM(B190:C193)</f>
        <v>0</v>
      </c>
    </row>
    <row r="195" spans="1:6" x14ac:dyDescent="0.3">
      <c r="A195" s="347" t="s">
        <v>295</v>
      </c>
      <c r="B195" s="348"/>
      <c r="C195" s="349"/>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1" t="s">
        <v>179</v>
      </c>
      <c r="B7" s="341"/>
      <c r="C7" s="341"/>
      <c r="D7" s="341"/>
      <c r="E7" s="341"/>
      <c r="F7" s="341"/>
      <c r="G7" s="104"/>
    </row>
    <row r="8" spans="1:7" ht="29.25" x14ac:dyDescent="0.45">
      <c r="A8" s="342" t="str">
        <f>'Page de garde'!D18</f>
        <v>Ain Zaghouan 2</v>
      </c>
      <c r="B8" s="342"/>
      <c r="C8" s="342"/>
      <c r="D8" s="342"/>
      <c r="E8" s="342"/>
      <c r="F8" s="342"/>
      <c r="G8" s="104"/>
    </row>
    <row r="9" spans="1:7" ht="24" x14ac:dyDescent="0.45">
      <c r="A9" s="306" t="s">
        <v>42</v>
      </c>
      <c r="B9" s="376"/>
      <c r="C9" s="376"/>
      <c r="D9" s="376"/>
      <c r="E9" s="376"/>
      <c r="F9" s="376"/>
      <c r="G9" s="104"/>
    </row>
    <row r="10" spans="1:7" ht="24" x14ac:dyDescent="0.45">
      <c r="A10" s="307" t="s">
        <v>44</v>
      </c>
      <c r="B10" s="377"/>
      <c r="C10" s="377"/>
      <c r="D10" s="377"/>
      <c r="E10" s="377"/>
      <c r="F10" s="377"/>
      <c r="G10" s="104"/>
    </row>
    <row r="11" spans="1:7" ht="24" x14ac:dyDescent="0.45">
      <c r="A11" s="306" t="s">
        <v>43</v>
      </c>
      <c r="B11" s="375"/>
      <c r="C11" s="375"/>
      <c r="D11" s="375"/>
      <c r="E11" s="375"/>
      <c r="F11" s="375"/>
      <c r="G11" s="104"/>
    </row>
    <row r="12" spans="1:7" ht="24" x14ac:dyDescent="0.45">
      <c r="A12" s="306" t="s">
        <v>239</v>
      </c>
      <c r="B12" s="378">
        <f>D549</f>
        <v>0</v>
      </c>
      <c r="C12" s="378"/>
      <c r="D12" s="378"/>
      <c r="E12" s="378"/>
      <c r="F12" s="378"/>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1" t="s">
        <v>30</v>
      </c>
      <c r="B50" s="322" t="s">
        <v>31</v>
      </c>
      <c r="C50" s="322"/>
      <c r="D50" s="322" t="s">
        <v>46</v>
      </c>
      <c r="E50" s="323" t="s">
        <v>310</v>
      </c>
      <c r="F50" s="323" t="s">
        <v>359</v>
      </c>
      <c r="G50" s="106"/>
    </row>
    <row r="51" spans="1:7" ht="16.5" customHeight="1"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1" t="s">
        <v>30</v>
      </c>
      <c r="B107" s="322" t="s">
        <v>31</v>
      </c>
      <c r="C107" s="322"/>
      <c r="D107" s="322" t="s">
        <v>46</v>
      </c>
      <c r="E107" s="323" t="s">
        <v>310</v>
      </c>
      <c r="F107" s="323" t="s">
        <v>359</v>
      </c>
    </row>
    <row r="108" spans="1:7" ht="16.5" customHeight="1"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1" t="s">
        <v>30</v>
      </c>
      <c r="B162" s="322" t="s">
        <v>31</v>
      </c>
      <c r="C162" s="322"/>
      <c r="D162" s="322" t="s">
        <v>46</v>
      </c>
      <c r="E162" s="323" t="s">
        <v>310</v>
      </c>
      <c r="F162" s="323" t="s">
        <v>359</v>
      </c>
      <c r="G162" s="106"/>
    </row>
    <row r="163" spans="1:7" ht="16.5" customHeight="1"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1" t="s">
        <v>30</v>
      </c>
      <c r="B209" s="322" t="s">
        <v>31</v>
      </c>
      <c r="C209" s="322"/>
      <c r="D209" s="322" t="s">
        <v>46</v>
      </c>
      <c r="E209" s="323" t="s">
        <v>310</v>
      </c>
      <c r="F209" s="323" t="s">
        <v>359</v>
      </c>
      <c r="G209" s="106"/>
    </row>
    <row r="210" spans="1:7" ht="16.5" customHeight="1"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7" t="s">
        <v>378</v>
      </c>
      <c r="B256" s="327"/>
      <c r="C256" s="327"/>
      <c r="D256" s="327"/>
      <c r="E256" s="327"/>
      <c r="F256" s="32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1" t="s">
        <v>30</v>
      </c>
      <c r="B270" s="322" t="s">
        <v>31</v>
      </c>
      <c r="C270" s="322"/>
      <c r="D270" s="322" t="s">
        <v>46</v>
      </c>
      <c r="E270" s="323" t="s">
        <v>310</v>
      </c>
      <c r="F270" s="323" t="s">
        <v>359</v>
      </c>
      <c r="G270" s="168"/>
    </row>
    <row r="271" spans="1:7" s="13" customFormat="1" ht="16.5" customHeigh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1" t="s">
        <v>30</v>
      </c>
      <c r="B322" s="322" t="s">
        <v>31</v>
      </c>
      <c r="C322" s="322"/>
      <c r="D322" s="322" t="s">
        <v>46</v>
      </c>
      <c r="E322" s="323" t="s">
        <v>310</v>
      </c>
      <c r="F322" s="323" t="s">
        <v>359</v>
      </c>
      <c r="G322" s="106"/>
    </row>
    <row r="323" spans="1:7" ht="16.5" customHeight="1"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1" t="s">
        <v>30</v>
      </c>
      <c r="B362" s="322" t="s">
        <v>31</v>
      </c>
      <c r="C362" s="322"/>
      <c r="D362" s="322" t="s">
        <v>46</v>
      </c>
      <c r="E362" s="323" t="s">
        <v>310</v>
      </c>
      <c r="F362" s="323" t="s">
        <v>359</v>
      </c>
      <c r="G362" s="106"/>
    </row>
    <row r="363" spans="1:7" ht="16.5" customHeight="1"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1" t="s">
        <v>30</v>
      </c>
      <c r="B395" s="322" t="s">
        <v>31</v>
      </c>
      <c r="C395" s="322"/>
      <c r="D395" s="322" t="s">
        <v>46</v>
      </c>
      <c r="E395" s="323" t="s">
        <v>310</v>
      </c>
      <c r="F395" s="323" t="s">
        <v>359</v>
      </c>
      <c r="G395" s="106"/>
    </row>
    <row r="396" spans="1:7" ht="16.5" customHeight="1"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1" t="s">
        <v>30</v>
      </c>
      <c r="B448" s="322" t="s">
        <v>31</v>
      </c>
      <c r="C448" s="322"/>
      <c r="D448" s="322" t="s">
        <v>46</v>
      </c>
      <c r="E448" s="323" t="s">
        <v>310</v>
      </c>
      <c r="F448" s="323" t="s">
        <v>359</v>
      </c>
      <c r="G448" s="106"/>
    </row>
    <row r="449" spans="1:6" ht="16.5" customHeight="1"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0</v>
      </c>
      <c r="B484" s="103"/>
      <c r="C484" s="111"/>
      <c r="D484" s="103"/>
    </row>
    <row r="485" spans="1:7" ht="16.5" customHeight="1" x14ac:dyDescent="0.3">
      <c r="A485" s="321" t="s">
        <v>30</v>
      </c>
      <c r="B485" s="322" t="s">
        <v>31</v>
      </c>
      <c r="C485" s="322"/>
      <c r="D485" s="322" t="s">
        <v>46</v>
      </c>
      <c r="E485" s="323" t="s">
        <v>310</v>
      </c>
      <c r="F485" s="323" t="s">
        <v>359</v>
      </c>
      <c r="G485" s="106"/>
    </row>
    <row r="486" spans="1:7" ht="16.5" customHeight="1" x14ac:dyDescent="0.3">
      <c r="A486" s="321"/>
      <c r="B486" s="247" t="s">
        <v>34</v>
      </c>
      <c r="C486" s="247" t="s">
        <v>33</v>
      </c>
      <c r="D486" s="322"/>
      <c r="E486" s="323"/>
      <c r="F486" s="323"/>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1" t="s">
        <v>30</v>
      </c>
      <c r="B507" s="322" t="s">
        <v>31</v>
      </c>
      <c r="C507" s="322"/>
      <c r="D507" s="322" t="s">
        <v>46</v>
      </c>
      <c r="E507" s="323" t="s">
        <v>310</v>
      </c>
      <c r="F507" s="323" t="s">
        <v>359</v>
      </c>
      <c r="G507" s="106"/>
    </row>
    <row r="508" spans="1:7" ht="16.5" customHeight="1" x14ac:dyDescent="0.3">
      <c r="A508" s="321"/>
      <c r="B508" s="247" t="s">
        <v>34</v>
      </c>
      <c r="C508" s="247" t="s">
        <v>33</v>
      </c>
      <c r="D508" s="322"/>
      <c r="E508" s="323"/>
      <c r="F508" s="323"/>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1" t="s">
        <v>30</v>
      </c>
      <c r="B518" s="322" t="s">
        <v>31</v>
      </c>
      <c r="C518" s="322"/>
      <c r="D518" s="322" t="s">
        <v>46</v>
      </c>
      <c r="E518" s="323" t="s">
        <v>310</v>
      </c>
      <c r="F518" s="323" t="s">
        <v>359</v>
      </c>
      <c r="G518" s="106"/>
    </row>
    <row r="519" spans="1:7" ht="16.5" customHeight="1" x14ac:dyDescent="0.3">
      <c r="A519" s="321"/>
      <c r="B519" s="247" t="s">
        <v>34</v>
      </c>
      <c r="C519" s="247" t="s">
        <v>33</v>
      </c>
      <c r="D519" s="322"/>
      <c r="E519" s="323"/>
      <c r="F519" s="323"/>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1" t="s">
        <v>30</v>
      </c>
      <c r="B538" s="322" t="s">
        <v>31</v>
      </c>
      <c r="C538" s="322"/>
      <c r="D538" s="322" t="s">
        <v>46</v>
      </c>
      <c r="E538" s="323" t="s">
        <v>310</v>
      </c>
      <c r="F538" s="323" t="s">
        <v>359</v>
      </c>
      <c r="G538" s="106"/>
    </row>
    <row r="539" spans="1:7" ht="16.5" customHeight="1" x14ac:dyDescent="0.3">
      <c r="A539" s="321"/>
      <c r="B539" s="247" t="s">
        <v>34</v>
      </c>
      <c r="C539" s="247" t="s">
        <v>33</v>
      </c>
      <c r="D539" s="322"/>
      <c r="E539" s="323"/>
      <c r="F539" s="323"/>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1" t="s">
        <v>50</v>
      </c>
      <c r="B6" s="361"/>
      <c r="C6" s="361"/>
      <c r="D6" s="361"/>
      <c r="E6" s="361"/>
      <c r="F6" s="361"/>
      <c r="G6" s="104"/>
    </row>
    <row r="7" spans="1:7" s="11" customFormat="1" ht="21.75" customHeight="1" x14ac:dyDescent="0.45">
      <c r="A7" s="342" t="e">
        <f>#REF!</f>
        <v>#REF!</v>
      </c>
      <c r="B7" s="342"/>
      <c r="C7" s="342"/>
      <c r="D7" s="342"/>
      <c r="E7" s="342"/>
      <c r="F7" s="342"/>
      <c r="G7" s="104"/>
    </row>
    <row r="8" spans="1:7" s="11" customFormat="1" ht="24" x14ac:dyDescent="0.45">
      <c r="A8" s="243" t="s">
        <v>42</v>
      </c>
      <c r="B8" s="369">
        <f>'A4 Exploitation'!B9:F9</f>
        <v>0</v>
      </c>
      <c r="C8" s="369"/>
      <c r="D8" s="369"/>
      <c r="E8" s="369"/>
      <c r="F8" s="369"/>
      <c r="G8" s="104"/>
    </row>
    <row r="9" spans="1:7" s="11" customFormat="1" ht="24" x14ac:dyDescent="0.45">
      <c r="A9" s="244" t="s">
        <v>44</v>
      </c>
      <c r="B9" s="370">
        <f>'A4 Exploitation'!B10:F10</f>
        <v>0</v>
      </c>
      <c r="C9" s="370"/>
      <c r="D9" s="370"/>
      <c r="E9" s="370"/>
      <c r="F9" s="370"/>
      <c r="G9" s="104"/>
    </row>
    <row r="10" spans="1:7" s="11" customFormat="1" ht="24" x14ac:dyDescent="0.45">
      <c r="A10" s="243" t="s">
        <v>43</v>
      </c>
      <c r="B10" s="366">
        <f>'A4 Exploitation'!A8:F8</f>
        <v>0</v>
      </c>
      <c r="C10" s="366"/>
      <c r="D10" s="366"/>
      <c r="E10" s="366"/>
      <c r="F10" s="366"/>
      <c r="G10" s="104"/>
    </row>
    <row r="11" spans="1:7" s="11" customFormat="1" ht="24" x14ac:dyDescent="0.45">
      <c r="A11" s="243" t="s">
        <v>294</v>
      </c>
      <c r="B11" s="365">
        <f>D199</f>
        <v>0</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2"/>
      <c r="C22" s="353"/>
      <c r="D22" s="290">
        <f>SUM(B17:C21)</f>
        <v>0</v>
      </c>
    </row>
    <row r="23" spans="1:7" x14ac:dyDescent="0.3">
      <c r="A23" s="347" t="s">
        <v>295</v>
      </c>
      <c r="B23" s="348"/>
      <c r="C23" s="349"/>
      <c r="D23" s="288">
        <f>D22/(COUNT(B17:C21)*2)</f>
        <v>0</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7" t="s">
        <v>36</v>
      </c>
      <c r="B33" s="348"/>
      <c r="C33" s="349"/>
      <c r="D33" s="289">
        <f>SUM(B26:C32)</f>
        <v>0</v>
      </c>
    </row>
    <row r="34" spans="1:7" x14ac:dyDescent="0.3">
      <c r="A34" s="347" t="s">
        <v>295</v>
      </c>
      <c r="B34" s="348"/>
      <c r="C34" s="349"/>
      <c r="D34" s="288">
        <f>D33/(COUNT(B26:C32)*2)</f>
        <v>0</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f>D42/(COUNT(B37:C41)*2)</f>
        <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7" t="s">
        <v>36</v>
      </c>
      <c r="B52" s="348"/>
      <c r="C52" s="349"/>
      <c r="D52" s="289">
        <f>SUM(B46:C51)</f>
        <v>0</v>
      </c>
    </row>
    <row r="53" spans="1:7" x14ac:dyDescent="0.3">
      <c r="A53" s="347" t="s">
        <v>295</v>
      </c>
      <c r="B53" s="348"/>
      <c r="C53" s="349"/>
      <c r="D53" s="288">
        <f>D52/(COUNT(B46:C51)*2)</f>
        <v>0</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7" t="s">
        <v>36</v>
      </c>
      <c r="B63" s="348"/>
      <c r="C63" s="349"/>
      <c r="D63" s="289">
        <f>SUM(B56:C62)</f>
        <v>0</v>
      </c>
    </row>
    <row r="64" spans="1:7" x14ac:dyDescent="0.3">
      <c r="A64" s="347" t="s">
        <v>295</v>
      </c>
      <c r="B64" s="348"/>
      <c r="C64" s="349"/>
      <c r="D64" s="288">
        <f>D63/(COUNT(B56:C62)*2)</f>
        <v>0</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7" t="s">
        <v>36</v>
      </c>
      <c r="B84" s="348"/>
      <c r="C84" s="349"/>
      <c r="D84" s="289">
        <f>SUM(B67:C83)</f>
        <v>0</v>
      </c>
    </row>
    <row r="85" spans="1:7" x14ac:dyDescent="0.3">
      <c r="A85" s="347" t="s">
        <v>295</v>
      </c>
      <c r="B85" s="348"/>
      <c r="C85" s="349"/>
      <c r="D85" s="288">
        <f>D84/(COUNT(B67:C83)*2)</f>
        <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7" t="s">
        <v>36</v>
      </c>
      <c r="B102" s="348"/>
      <c r="C102" s="349"/>
      <c r="D102" s="289">
        <f>SUM(B88:C101)</f>
        <v>0</v>
      </c>
    </row>
    <row r="103" spans="1:7" x14ac:dyDescent="0.3">
      <c r="A103" s="347" t="s">
        <v>295</v>
      </c>
      <c r="B103" s="348"/>
      <c r="C103" s="349"/>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f>D118/(COUNT(B107:C117)*2)</f>
        <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f>D133/(COUNT(B122:C132)*2)</f>
        <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7" t="s">
        <v>36</v>
      </c>
      <c r="B149" s="348"/>
      <c r="C149" s="349"/>
      <c r="D149" s="289">
        <f>SUM(B137:C148)</f>
        <v>0</v>
      </c>
    </row>
    <row r="150" spans="1:7" x14ac:dyDescent="0.3">
      <c r="A150" s="347" t="s">
        <v>295</v>
      </c>
      <c r="B150" s="348"/>
      <c r="C150" s="349"/>
      <c r="D150" s="288">
        <f>D149/(COUNT(B137:C148)*2)</f>
        <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7" t="s">
        <v>36</v>
      </c>
      <c r="B161" s="352"/>
      <c r="C161" s="353"/>
      <c r="D161" s="290">
        <f>SUM(B153:C160)</f>
        <v>0</v>
      </c>
    </row>
    <row r="162" spans="1:7" x14ac:dyDescent="0.3">
      <c r="A162" s="347" t="s">
        <v>295</v>
      </c>
      <c r="B162" s="348"/>
      <c r="C162" s="349"/>
      <c r="D162" s="288">
        <f>D161/(COUNT(B153:C160)*2)</f>
        <v>0</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7" t="s">
        <v>36</v>
      </c>
      <c r="B169" s="348"/>
      <c r="C169" s="349"/>
      <c r="D169" s="289">
        <f>SUM(B165:C168)</f>
        <v>0</v>
      </c>
    </row>
    <row r="170" spans="1:7" x14ac:dyDescent="0.3">
      <c r="A170" s="347" t="s">
        <v>295</v>
      </c>
      <c r="B170" s="348"/>
      <c r="C170" s="349"/>
      <c r="D170" s="288">
        <f>D169/(COUNT(B165:C168)*2)</f>
        <v>0</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7" t="s">
        <v>36</v>
      </c>
      <c r="B177" s="348"/>
      <c r="C177" s="349"/>
      <c r="D177" s="289">
        <f>SUM(B173:C176)</f>
        <v>0</v>
      </c>
    </row>
    <row r="178" spans="1:7" x14ac:dyDescent="0.3">
      <c r="A178" s="347" t="s">
        <v>295</v>
      </c>
      <c r="B178" s="348"/>
      <c r="C178" s="349"/>
      <c r="D178" s="288">
        <f>D177/(COUNT(B173:C176)*2)</f>
        <v>0</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7" t="s">
        <v>36</v>
      </c>
      <c r="B186" s="348"/>
      <c r="C186" s="349"/>
      <c r="D186" s="289">
        <f>SUM(B181:C185)</f>
        <v>0</v>
      </c>
    </row>
    <row r="187" spans="1:7" x14ac:dyDescent="0.3">
      <c r="A187" s="347" t="s">
        <v>295</v>
      </c>
      <c r="B187" s="348"/>
      <c r="C187" s="349"/>
      <c r="D187" s="288">
        <f>D186/(COUNT(B181:C185)*2)</f>
        <v>0</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7" t="s">
        <v>36</v>
      </c>
      <c r="B194" s="348"/>
      <c r="C194" s="349"/>
      <c r="D194" s="259">
        <f>SUM(B190:C193)</f>
        <v>0</v>
      </c>
    </row>
    <row r="195" spans="1:6" x14ac:dyDescent="0.3">
      <c r="A195" s="347" t="s">
        <v>295</v>
      </c>
      <c r="B195" s="348"/>
      <c r="C195" s="349"/>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2018-04-19T22:11:44Z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