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Ain zaghouan 1\2018\10\"/>
    </mc:Choice>
  </mc:AlternateContent>
  <bookViews>
    <workbookView xWindow="0" yWindow="0" windowWidth="15345" windowHeight="463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7" i="35" l="1"/>
  <c r="D25" i="36" l="1"/>
  <c r="D26" i="36" s="1"/>
  <c r="C73" i="36"/>
  <c r="F197" i="32" l="1"/>
  <c r="E197" i="32"/>
  <c r="D197" i="32" s="1"/>
  <c r="D194" i="32"/>
  <c r="C191" i="32"/>
  <c r="D186" i="32"/>
  <c r="D187" i="32" s="1"/>
  <c r="D177" i="32"/>
  <c r="D178" i="32" s="1"/>
  <c r="D169" i="32"/>
  <c r="D170" i="32" s="1"/>
  <c r="C165" i="32"/>
  <c r="C157" i="32"/>
  <c r="C156" i="32"/>
  <c r="C155" i="32"/>
  <c r="D161" i="32" s="1"/>
  <c r="D162" i="32" s="1"/>
  <c r="C145" i="32"/>
  <c r="C144" i="32"/>
  <c r="D149" i="32" s="1"/>
  <c r="D150" i="32" s="1"/>
  <c r="C138" i="32"/>
  <c r="C132" i="32"/>
  <c r="C130" i="32"/>
  <c r="C128" i="32"/>
  <c r="C127" i="32"/>
  <c r="D133" i="32" s="1"/>
  <c r="D134" i="32" s="1"/>
  <c r="C116" i="32"/>
  <c r="C115" i="32"/>
  <c r="C112" i="32"/>
  <c r="D118" i="32" s="1"/>
  <c r="D119" i="32" s="1"/>
  <c r="C100" i="32"/>
  <c r="C99" i="32"/>
  <c r="C94" i="32"/>
  <c r="C93" i="32"/>
  <c r="D102" i="32" s="1"/>
  <c r="D103" i="32" s="1"/>
  <c r="C82" i="32"/>
  <c r="C80" i="32"/>
  <c r="C77" i="32"/>
  <c r="C76" i="32"/>
  <c r="C75" i="32"/>
  <c r="D64" i="32"/>
  <c r="C61" i="32"/>
  <c r="C60" i="32"/>
  <c r="C56" i="32"/>
  <c r="D63" i="32" s="1"/>
  <c r="D53" i="32"/>
  <c r="D52" i="32"/>
  <c r="C51" i="32"/>
  <c r="D43" i="32"/>
  <c r="D42" i="32"/>
  <c r="C37" i="32"/>
  <c r="C26" i="32"/>
  <c r="D33" i="32" s="1"/>
  <c r="D34" i="32" s="1"/>
  <c r="D23" i="32"/>
  <c r="D22" i="32"/>
  <c r="B10" i="32"/>
  <c r="B9" i="32"/>
  <c r="B8" i="32"/>
  <c r="A7" i="32"/>
  <c r="F543" i="31"/>
  <c r="D543" i="31" s="1"/>
  <c r="B543" i="31" s="1"/>
  <c r="E543" i="31"/>
  <c r="C542" i="31"/>
  <c r="A537" i="31"/>
  <c r="F532" i="31"/>
  <c r="D532" i="31" s="1"/>
  <c r="B532" i="31" s="1"/>
  <c r="E532" i="31"/>
  <c r="C530" i="31"/>
  <c r="C528" i="31"/>
  <c r="A517" i="31"/>
  <c r="F512" i="31"/>
  <c r="E512" i="31"/>
  <c r="D512" i="31"/>
  <c r="B512" i="31"/>
  <c r="D513" i="31" s="1"/>
  <c r="D514" i="31" s="1"/>
  <c r="B154" i="29" s="1"/>
  <c r="A506" i="31"/>
  <c r="D500" i="31"/>
  <c r="F498" i="31"/>
  <c r="E498" i="31"/>
  <c r="D498" i="31"/>
  <c r="B498" i="31" s="1"/>
  <c r="D499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/>
  <c r="B439" i="31" s="1"/>
  <c r="C438" i="31"/>
  <c r="C432" i="31"/>
  <c r="C431" i="31"/>
  <c r="C425" i="31"/>
  <c r="D426" i="31" s="1"/>
  <c r="D427" i="31" s="1"/>
  <c r="C422" i="31"/>
  <c r="C415" i="31"/>
  <c r="C411" i="31"/>
  <c r="D417" i="31" s="1"/>
  <c r="D418" i="31" s="1"/>
  <c r="C405" i="31"/>
  <c r="C402" i="31"/>
  <c r="D406" i="31" s="1"/>
  <c r="D407" i="31" s="1"/>
  <c r="A394" i="31"/>
  <c r="F386" i="31"/>
  <c r="D386" i="31" s="1"/>
  <c r="B386" i="31" s="1"/>
  <c r="E386" i="31"/>
  <c r="C381" i="31"/>
  <c r="C378" i="31"/>
  <c r="C371" i="31"/>
  <c r="C369" i="31"/>
  <c r="C368" i="31"/>
  <c r="D373" i="31" s="1"/>
  <c r="D374" i="31" s="1"/>
  <c r="A361" i="31"/>
  <c r="F353" i="31"/>
  <c r="E353" i="31"/>
  <c r="D353" i="31"/>
  <c r="B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D286" i="31"/>
  <c r="C282" i="31"/>
  <c r="C278" i="31"/>
  <c r="D285" i="31" s="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D222" i="31" s="1"/>
  <c r="D223" i="31" s="1"/>
  <c r="A208" i="31"/>
  <c r="F200" i="31"/>
  <c r="E200" i="31"/>
  <c r="D200" i="31"/>
  <c r="B200" i="31"/>
  <c r="C194" i="31"/>
  <c r="C190" i="31"/>
  <c r="C186" i="31"/>
  <c r="C184" i="31"/>
  <c r="D201" i="31" s="1"/>
  <c r="D202" i="31" s="1"/>
  <c r="C182" i="31"/>
  <c r="C181" i="31"/>
  <c r="D172" i="31"/>
  <c r="C170" i="31"/>
  <c r="A161" i="31"/>
  <c r="F153" i="31"/>
  <c r="E153" i="31"/>
  <c r="D153" i="31" s="1"/>
  <c r="B153" i="31"/>
  <c r="C147" i="31"/>
  <c r="D154" i="31" s="1"/>
  <c r="C145" i="31"/>
  <c r="C143" i="31"/>
  <c r="C138" i="31"/>
  <c r="C134" i="31"/>
  <c r="C132" i="31"/>
  <c r="C131" i="31"/>
  <c r="D139" i="31" s="1"/>
  <c r="D140" i="31" s="1"/>
  <c r="C129" i="31"/>
  <c r="C125" i="31"/>
  <c r="D117" i="31"/>
  <c r="D118" i="31" s="1"/>
  <c r="C115" i="31"/>
  <c r="A106" i="31"/>
  <c r="F99" i="31"/>
  <c r="E99" i="31"/>
  <c r="D99" i="3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/>
  <c r="B41" i="31"/>
  <c r="D42" i="31" s="1"/>
  <c r="C35" i="31"/>
  <c r="C34" i="31"/>
  <c r="C30" i="31"/>
  <c r="D26" i="31"/>
  <c r="D25" i="31"/>
  <c r="A16" i="31"/>
  <c r="A8" i="31"/>
  <c r="F197" i="25"/>
  <c r="E197" i="25"/>
  <c r="D197" i="25" s="1"/>
  <c r="C191" i="25"/>
  <c r="D194" i="25" s="1"/>
  <c r="D186" i="25"/>
  <c r="D187" i="25" s="1"/>
  <c r="D178" i="25"/>
  <c r="D177" i="25"/>
  <c r="C165" i="25"/>
  <c r="D169" i="25" s="1"/>
  <c r="D170" i="25" s="1"/>
  <c r="D162" i="25"/>
  <c r="C157" i="25"/>
  <c r="C156" i="25"/>
  <c r="C155" i="25"/>
  <c r="D161" i="25" s="1"/>
  <c r="D149" i="25"/>
  <c r="D150" i="25" s="1"/>
  <c r="C145" i="25"/>
  <c r="C144" i="25"/>
  <c r="C138" i="25"/>
  <c r="C132" i="25"/>
  <c r="C130" i="25"/>
  <c r="C128" i="25"/>
  <c r="C127" i="25"/>
  <c r="D133" i="25" s="1"/>
  <c r="D134" i="25" s="1"/>
  <c r="C116" i="25"/>
  <c r="C115" i="25"/>
  <c r="C112" i="25"/>
  <c r="C100" i="25"/>
  <c r="C99" i="25"/>
  <c r="C94" i="25"/>
  <c r="C93" i="25"/>
  <c r="C82" i="25"/>
  <c r="C80" i="25"/>
  <c r="C77" i="25"/>
  <c r="C76" i="25"/>
  <c r="D84" i="25" s="1"/>
  <c r="D85" i="25" s="1"/>
  <c r="C75" i="25"/>
  <c r="C61" i="25"/>
  <c r="D63" i="25" s="1"/>
  <c r="D64" i="25" s="1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F543" i="33"/>
  <c r="E543" i="33"/>
  <c r="D543" i="33"/>
  <c r="B543" i="33" s="1"/>
  <c r="C542" i="33"/>
  <c r="D544" i="33" s="1"/>
  <c r="A537" i="33"/>
  <c r="F532" i="33"/>
  <c r="E532" i="33"/>
  <c r="D532" i="33"/>
  <c r="B532" i="33" s="1"/>
  <c r="C530" i="33"/>
  <c r="D533" i="33" s="1"/>
  <c r="D534" i="33" s="1"/>
  <c r="B163" i="29" s="1"/>
  <c r="C528" i="33"/>
  <c r="A517" i="33"/>
  <c r="F512" i="33"/>
  <c r="E512" i="33"/>
  <c r="D512" i="33" s="1"/>
  <c r="B512" i="33" s="1"/>
  <c r="D513" i="33" s="1"/>
  <c r="D514" i="33" s="1"/>
  <c r="B153" i="29" s="1"/>
  <c r="A506" i="33"/>
  <c r="F498" i="33"/>
  <c r="E498" i="33"/>
  <c r="D498" i="33" s="1"/>
  <c r="B498" i="33" s="1"/>
  <c r="D499" i="33" s="1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D439" i="33" s="1"/>
  <c r="B439" i="33" s="1"/>
  <c r="C438" i="33"/>
  <c r="C432" i="33"/>
  <c r="C431" i="33"/>
  <c r="C425" i="33"/>
  <c r="C422" i="33"/>
  <c r="D426" i="33" s="1"/>
  <c r="D427" i="33" s="1"/>
  <c r="D417" i="33"/>
  <c r="D418" i="33" s="1"/>
  <c r="C415" i="33"/>
  <c r="C411" i="33"/>
  <c r="C405" i="33"/>
  <c r="D406" i="33" s="1"/>
  <c r="D407" i="33" s="1"/>
  <c r="C402" i="33"/>
  <c r="A394" i="33"/>
  <c r="F386" i="33"/>
  <c r="E386" i="33"/>
  <c r="D386" i="33"/>
  <c r="B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/>
  <c r="B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D261" i="33"/>
  <c r="B261" i="33"/>
  <c r="C252" i="33"/>
  <c r="C251" i="33"/>
  <c r="C250" i="33"/>
  <c r="C249" i="33"/>
  <c r="D262" i="33" s="1"/>
  <c r="C240" i="33"/>
  <c r="C238" i="33"/>
  <c r="C235" i="33"/>
  <c r="C230" i="33"/>
  <c r="C227" i="33"/>
  <c r="C220" i="33"/>
  <c r="C219" i="33"/>
  <c r="A208" i="33"/>
  <c r="F200" i="33"/>
  <c r="E200" i="33"/>
  <c r="D200" i="33"/>
  <c r="B200" i="33" s="1"/>
  <c r="C194" i="33"/>
  <c r="C190" i="33"/>
  <c r="C186" i="33"/>
  <c r="C184" i="33"/>
  <c r="C182" i="33"/>
  <c r="C181" i="33"/>
  <c r="D201" i="33" s="1"/>
  <c r="D202" i="33" s="1"/>
  <c r="D173" i="33"/>
  <c r="D172" i="33"/>
  <c r="C170" i="33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D139" i="33" s="1"/>
  <c r="D140" i="33" s="1"/>
  <c r="C125" i="33"/>
  <c r="C115" i="33"/>
  <c r="D117" i="33" s="1"/>
  <c r="D118" i="33" s="1"/>
  <c r="A106" i="33"/>
  <c r="F99" i="33"/>
  <c r="D99" i="33" s="1"/>
  <c r="B99" i="33" s="1"/>
  <c r="E99" i="33"/>
  <c r="C91" i="33"/>
  <c r="C89" i="33"/>
  <c r="C82" i="33"/>
  <c r="C79" i="33"/>
  <c r="C74" i="33"/>
  <c r="C72" i="33"/>
  <c r="C69" i="33"/>
  <c r="C68" i="33"/>
  <c r="C65" i="33"/>
  <c r="D84" i="33" s="1"/>
  <c r="C59" i="33"/>
  <c r="D61" i="33" s="1"/>
  <c r="D62" i="33" s="1"/>
  <c r="A49" i="33"/>
  <c r="F41" i="33"/>
  <c r="E41" i="33"/>
  <c r="D41" i="33" s="1"/>
  <c r="C35" i="33"/>
  <c r="C34" i="33"/>
  <c r="C30" i="33"/>
  <c r="D26" i="33"/>
  <c r="D25" i="33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D169" i="35"/>
  <c r="D170" i="35" s="1"/>
  <c r="C165" i="35"/>
  <c r="C157" i="35"/>
  <c r="C156" i="35"/>
  <c r="C155" i="35"/>
  <c r="C145" i="35"/>
  <c r="C144" i="35"/>
  <c r="D149" i="35" s="1"/>
  <c r="D150" i="35" s="1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B10" i="35"/>
  <c r="B9" i="35"/>
  <c r="B8" i="35"/>
  <c r="F543" i="43"/>
  <c r="D543" i="43" s="1"/>
  <c r="B543" i="43" s="1"/>
  <c r="E543" i="43"/>
  <c r="C542" i="43"/>
  <c r="A537" i="43"/>
  <c r="F532" i="43"/>
  <c r="D532" i="43" s="1"/>
  <c r="B532" i="43" s="1"/>
  <c r="E532" i="43"/>
  <c r="C530" i="43"/>
  <c r="C528" i="43"/>
  <c r="A517" i="43"/>
  <c r="F512" i="43"/>
  <c r="E512" i="43"/>
  <c r="D512" i="43"/>
  <c r="B512" i="43" s="1"/>
  <c r="D513" i="43" s="1"/>
  <c r="D514" i="43" s="1"/>
  <c r="B152" i="29" s="1"/>
  <c r="A506" i="43"/>
  <c r="F498" i="43"/>
  <c r="E498" i="43"/>
  <c r="D498" i="43" s="1"/>
  <c r="B498" i="43" s="1"/>
  <c r="D499" i="43" s="1"/>
  <c r="D500" i="43" s="1"/>
  <c r="C490" i="43"/>
  <c r="D493" i="43" s="1"/>
  <c r="D494" i="43" s="1"/>
  <c r="A484" i="43"/>
  <c r="F476" i="43"/>
  <c r="E476" i="43"/>
  <c r="D476" i="43"/>
  <c r="C469" i="43"/>
  <c r="C466" i="43"/>
  <c r="C465" i="43"/>
  <c r="C461" i="43"/>
  <c r="C455" i="43"/>
  <c r="D457" i="43" s="1"/>
  <c r="D458" i="43" s="1"/>
  <c r="A447" i="43"/>
  <c r="F439" i="43"/>
  <c r="E439" i="43"/>
  <c r="D439" i="43" s="1"/>
  <c r="B439" i="43" s="1"/>
  <c r="C438" i="43"/>
  <c r="C432" i="43"/>
  <c r="C431" i="43"/>
  <c r="C425" i="43"/>
  <c r="D426" i="43" s="1"/>
  <c r="D427" i="43" s="1"/>
  <c r="C422" i="43"/>
  <c r="C415" i="43"/>
  <c r="C411" i="43"/>
  <c r="D417" i="43" s="1"/>
  <c r="D418" i="43" s="1"/>
  <c r="C405" i="43"/>
  <c r="C402" i="43"/>
  <c r="A394" i="43"/>
  <c r="F386" i="43"/>
  <c r="E386" i="43"/>
  <c r="C381" i="43"/>
  <c r="C378" i="43"/>
  <c r="C371" i="43"/>
  <c r="C369" i="43"/>
  <c r="C368" i="43"/>
  <c r="A361" i="43"/>
  <c r="F353" i="43"/>
  <c r="E353" i="43"/>
  <c r="D353" i="43" s="1"/>
  <c r="B353" i="43" s="1"/>
  <c r="C348" i="43"/>
  <c r="C344" i="43"/>
  <c r="C342" i="43"/>
  <c r="C340" i="43"/>
  <c r="C331" i="43"/>
  <c r="D333" i="43" s="1"/>
  <c r="D334" i="43" s="1"/>
  <c r="A321" i="43"/>
  <c r="F313" i="43"/>
  <c r="E313" i="43"/>
  <c r="C304" i="43"/>
  <c r="C302" i="43"/>
  <c r="C297" i="43"/>
  <c r="C295" i="43"/>
  <c r="C294" i="43"/>
  <c r="C291" i="43"/>
  <c r="C282" i="43"/>
  <c r="C278" i="43"/>
  <c r="D285" i="43" s="1"/>
  <c r="D286" i="43" s="1"/>
  <c r="A269" i="43"/>
  <c r="F261" i="43"/>
  <c r="E261" i="43"/>
  <c r="D261" i="43" s="1"/>
  <c r="C252" i="43"/>
  <c r="C251" i="43"/>
  <c r="C250" i="43"/>
  <c r="C249" i="43"/>
  <c r="C240" i="43"/>
  <c r="C238" i="43"/>
  <c r="C235" i="43"/>
  <c r="C230" i="43"/>
  <c r="C227" i="43"/>
  <c r="C220" i="43"/>
  <c r="C219" i="43"/>
  <c r="D222" i="43" s="1"/>
  <c r="D223" i="43" s="1"/>
  <c r="A208" i="43"/>
  <c r="F200" i="43"/>
  <c r="E200" i="43"/>
  <c r="D200" i="43"/>
  <c r="C194" i="43"/>
  <c r="C190" i="43"/>
  <c r="C186" i="43"/>
  <c r="C184" i="43"/>
  <c r="C182" i="43"/>
  <c r="C181" i="43"/>
  <c r="C170" i="43"/>
  <c r="D172" i="43" s="1"/>
  <c r="A161" i="43"/>
  <c r="F153" i="43"/>
  <c r="E153" i="43"/>
  <c r="D153" i="43" s="1"/>
  <c r="C147" i="43"/>
  <c r="C145" i="43"/>
  <c r="C143" i="43"/>
  <c r="C138" i="43"/>
  <c r="C134" i="43"/>
  <c r="C132" i="43"/>
  <c r="C131" i="43"/>
  <c r="C129" i="43"/>
  <c r="C125" i="43"/>
  <c r="C115" i="43"/>
  <c r="D117" i="43" s="1"/>
  <c r="D118" i="43" s="1"/>
  <c r="A106" i="43"/>
  <c r="F99" i="43"/>
  <c r="E99" i="43"/>
  <c r="D99" i="43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 s="1"/>
  <c r="C35" i="43"/>
  <c r="C34" i="43"/>
  <c r="C30" i="43"/>
  <c r="D25" i="43"/>
  <c r="D26" i="43" s="1"/>
  <c r="A16" i="43"/>
  <c r="A8" i="43"/>
  <c r="A7" i="35" s="1"/>
  <c r="D194" i="37"/>
  <c r="C191" i="37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D133" i="37" s="1"/>
  <c r="D134" i="37" s="1"/>
  <c r="C116" i="37"/>
  <c r="C115" i="37"/>
  <c r="D118" i="37" s="1"/>
  <c r="D119" i="37" s="1"/>
  <c r="C112" i="37"/>
  <c r="C100" i="37"/>
  <c r="C99" i="37"/>
  <c r="C94" i="37"/>
  <c r="C93" i="37"/>
  <c r="D102" i="37" s="1"/>
  <c r="D103" i="37" s="1"/>
  <c r="C82" i="37"/>
  <c r="C80" i="37"/>
  <c r="C77" i="37"/>
  <c r="C76" i="37"/>
  <c r="C75" i="37"/>
  <c r="C61" i="37"/>
  <c r="C60" i="37"/>
  <c r="D63" i="37" s="1"/>
  <c r="D64" i="37" s="1"/>
  <c r="C56" i="37"/>
  <c r="C51" i="37"/>
  <c r="D52" i="37" s="1"/>
  <c r="D53" i="37" s="1"/>
  <c r="D42" i="37"/>
  <c r="D43" i="37" s="1"/>
  <c r="C37" i="37"/>
  <c r="C26" i="37"/>
  <c r="D33" i="37" s="1"/>
  <c r="D34" i="37" s="1"/>
  <c r="D22" i="37"/>
  <c r="D23" i="37" s="1"/>
  <c r="B10" i="37"/>
  <c r="B9" i="37"/>
  <c r="B8" i="37"/>
  <c r="D547" i="36"/>
  <c r="B43" i="29" s="1"/>
  <c r="B543" i="36"/>
  <c r="C542" i="36"/>
  <c r="A537" i="36"/>
  <c r="B532" i="36"/>
  <c r="C530" i="36"/>
  <c r="C528" i="36"/>
  <c r="A517" i="36"/>
  <c r="B512" i="36"/>
  <c r="D513" i="36" s="1"/>
  <c r="D514" i="36" s="1"/>
  <c r="B151" i="29" s="1"/>
  <c r="A506" i="36"/>
  <c r="B498" i="36"/>
  <c r="D499" i="36" s="1"/>
  <c r="D500" i="36" s="1"/>
  <c r="C490" i="36"/>
  <c r="D493" i="36" s="1"/>
  <c r="D494" i="36" s="1"/>
  <c r="A484" i="36"/>
  <c r="B476" i="36"/>
  <c r="C469" i="36"/>
  <c r="C466" i="36"/>
  <c r="C465" i="36"/>
  <c r="D477" i="36" s="1"/>
  <c r="C461" i="36"/>
  <c r="C455" i="36"/>
  <c r="D457" i="36" s="1"/>
  <c r="D458" i="36" s="1"/>
  <c r="A447" i="36"/>
  <c r="B439" i="36"/>
  <c r="C438" i="36"/>
  <c r="C432" i="36"/>
  <c r="C431" i="36"/>
  <c r="D440" i="36" s="1"/>
  <c r="C425" i="36"/>
  <c r="C422" i="36"/>
  <c r="D426" i="36" s="1"/>
  <c r="D427" i="36" s="1"/>
  <c r="C415" i="36"/>
  <c r="C411" i="36"/>
  <c r="C405" i="36"/>
  <c r="C402" i="36"/>
  <c r="A394" i="36"/>
  <c r="B386" i="36"/>
  <c r="C381" i="36"/>
  <c r="D387" i="36" s="1"/>
  <c r="C378" i="36"/>
  <c r="C371" i="36"/>
  <c r="C369" i="36"/>
  <c r="C368" i="36"/>
  <c r="D373" i="36" s="1"/>
  <c r="D374" i="36" s="1"/>
  <c r="A361" i="36"/>
  <c r="B353" i="36"/>
  <c r="C348" i="36"/>
  <c r="C344" i="36"/>
  <c r="C342" i="36"/>
  <c r="C340" i="36"/>
  <c r="D333" i="36"/>
  <c r="D334" i="36" s="1"/>
  <c r="C331" i="36"/>
  <c r="A321" i="36"/>
  <c r="B313" i="36"/>
  <c r="C304" i="36"/>
  <c r="C302" i="36"/>
  <c r="C297" i="36"/>
  <c r="C295" i="36"/>
  <c r="C294" i="36"/>
  <c r="C291" i="36"/>
  <c r="C282" i="36"/>
  <c r="C278" i="36"/>
  <c r="D285" i="36" s="1"/>
  <c r="D286" i="36" s="1"/>
  <c r="A269" i="36"/>
  <c r="B261" i="36"/>
  <c r="C252" i="36"/>
  <c r="C251" i="36"/>
  <c r="C250" i="36"/>
  <c r="C249" i="36"/>
  <c r="C240" i="36"/>
  <c r="C238" i="36"/>
  <c r="C235" i="36"/>
  <c r="C230" i="36"/>
  <c r="C227" i="36"/>
  <c r="C220" i="36"/>
  <c r="C219" i="36"/>
  <c r="D222" i="36" s="1"/>
  <c r="D223" i="36" s="1"/>
  <c r="A208" i="36"/>
  <c r="B200" i="36"/>
  <c r="C194" i="36"/>
  <c r="C190" i="36"/>
  <c r="C186" i="36"/>
  <c r="C184" i="36"/>
  <c r="C182" i="36"/>
  <c r="C181" i="36"/>
  <c r="C170" i="36"/>
  <c r="D172" i="36" s="1"/>
  <c r="A161" i="36"/>
  <c r="B153" i="36"/>
  <c r="C147" i="36"/>
  <c r="C145" i="36"/>
  <c r="C143" i="36"/>
  <c r="C138" i="36"/>
  <c r="C134" i="36"/>
  <c r="C132" i="36"/>
  <c r="C131" i="36"/>
  <c r="C129" i="36"/>
  <c r="C125" i="36"/>
  <c r="D117" i="36"/>
  <c r="D118" i="36" s="1"/>
  <c r="C115" i="36"/>
  <c r="A106" i="36"/>
  <c r="B99" i="36"/>
  <c r="C91" i="36"/>
  <c r="C89" i="36"/>
  <c r="C82" i="36"/>
  <c r="C79" i="36"/>
  <c r="C74" i="36"/>
  <c r="C72" i="36"/>
  <c r="C69" i="36"/>
  <c r="D84" i="36" s="1"/>
  <c r="C68" i="36"/>
  <c r="C65" i="36"/>
  <c r="C59" i="36"/>
  <c r="D61" i="36" s="1"/>
  <c r="D62" i="36" s="1"/>
  <c r="A49" i="36"/>
  <c r="B41" i="36"/>
  <c r="C35" i="36"/>
  <c r="C34" i="36"/>
  <c r="C30" i="36"/>
  <c r="A16" i="36"/>
  <c r="A7" i="37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33" i="35" l="1"/>
  <c r="D134" i="35" s="1"/>
  <c r="D118" i="35"/>
  <c r="D119" i="35" s="1"/>
  <c r="D102" i="35"/>
  <c r="D103" i="35" s="1"/>
  <c r="D84" i="35"/>
  <c r="D85" i="35" s="1"/>
  <c r="D63" i="35"/>
  <c r="D64" i="35" s="1"/>
  <c r="D533" i="43"/>
  <c r="D534" i="43" s="1"/>
  <c r="B162" i="29" s="1"/>
  <c r="D502" i="43"/>
  <c r="D503" i="43" s="1"/>
  <c r="B143" i="29" s="1"/>
  <c r="D406" i="43"/>
  <c r="D407" i="43" s="1"/>
  <c r="D386" i="43"/>
  <c r="B386" i="43" s="1"/>
  <c r="D244" i="43"/>
  <c r="D245" i="43" s="1"/>
  <c r="D201" i="43"/>
  <c r="D202" i="43" s="1"/>
  <c r="D154" i="43"/>
  <c r="D155" i="43" s="1"/>
  <c r="D139" i="43"/>
  <c r="D140" i="43" s="1"/>
  <c r="D161" i="37"/>
  <c r="D162" i="37" s="1"/>
  <c r="D149" i="37"/>
  <c r="D150" i="37" s="1"/>
  <c r="D544" i="36"/>
  <c r="D533" i="36"/>
  <c r="D534" i="36" s="1"/>
  <c r="B161" i="29" s="1"/>
  <c r="D406" i="36"/>
  <c r="D407" i="36" s="1"/>
  <c r="D390" i="36"/>
  <c r="D391" i="36" s="1"/>
  <c r="B115" i="29" s="1"/>
  <c r="D354" i="36"/>
  <c r="D355" i="36" s="1"/>
  <c r="D357" i="36"/>
  <c r="D358" i="36" s="1"/>
  <c r="B106" i="29" s="1"/>
  <c r="D314" i="36"/>
  <c r="D315" i="36" s="1"/>
  <c r="D201" i="36"/>
  <c r="D202" i="36" s="1"/>
  <c r="D154" i="36"/>
  <c r="D100" i="36"/>
  <c r="D101" i="36" s="1"/>
  <c r="D42" i="36"/>
  <c r="D43" i="36" s="1"/>
  <c r="D544" i="43"/>
  <c r="D45" i="31"/>
  <c r="D46" i="31" s="1"/>
  <c r="B55" i="29" s="1"/>
  <c r="D43" i="31"/>
  <c r="D102" i="36"/>
  <c r="D103" i="36" s="1"/>
  <c r="B61" i="29" s="1"/>
  <c r="D85" i="36"/>
  <c r="D441" i="36"/>
  <c r="D195" i="35"/>
  <c r="D155" i="36"/>
  <c r="D478" i="36"/>
  <c r="D480" i="36"/>
  <c r="D481" i="36" s="1"/>
  <c r="B133" i="29" s="1"/>
  <c r="D265" i="33"/>
  <c r="D266" i="33" s="1"/>
  <c r="B90" i="29" s="1"/>
  <c r="D263" i="33"/>
  <c r="D155" i="31"/>
  <c r="D157" i="31"/>
  <c r="D158" i="31" s="1"/>
  <c r="B73" i="29" s="1"/>
  <c r="D547" i="43"/>
  <c r="D477" i="33"/>
  <c r="D204" i="31"/>
  <c r="D205" i="31" s="1"/>
  <c r="B82" i="29" s="1"/>
  <c r="D173" i="31"/>
  <c r="D262" i="31"/>
  <c r="B65" i="29"/>
  <c r="D547" i="33"/>
  <c r="B45" i="29" s="1"/>
  <c r="B41" i="33"/>
  <c r="D100" i="33"/>
  <c r="D101" i="33" s="1"/>
  <c r="D204" i="33"/>
  <c r="D205" i="33" s="1"/>
  <c r="B81" i="29" s="1"/>
  <c r="D545" i="33"/>
  <c r="B172" i="29" s="1"/>
  <c r="D102" i="25"/>
  <c r="D103" i="25" s="1"/>
  <c r="D502" i="31"/>
  <c r="D503" i="31" s="1"/>
  <c r="B145" i="29" s="1"/>
  <c r="D533" i="31"/>
  <c r="D534" i="31" s="1"/>
  <c r="B164" i="29" s="1"/>
  <c r="D544" i="31"/>
  <c r="D502" i="33"/>
  <c r="D503" i="33" s="1"/>
  <c r="B144" i="29" s="1"/>
  <c r="D500" i="33"/>
  <c r="D262" i="36"/>
  <c r="D173" i="43"/>
  <c r="D314" i="43"/>
  <c r="D354" i="43"/>
  <c r="D388" i="36"/>
  <c r="D545" i="36"/>
  <c r="B170" i="29" s="1"/>
  <c r="D195" i="37"/>
  <c r="D262" i="43"/>
  <c r="D387" i="43"/>
  <c r="D85" i="33"/>
  <c r="D102" i="33"/>
  <c r="D103" i="33" s="1"/>
  <c r="B63" i="29" s="1"/>
  <c r="D139" i="36"/>
  <c r="D140" i="36" s="1"/>
  <c r="D502" i="36"/>
  <c r="D503" i="36" s="1"/>
  <c r="B142" i="29" s="1"/>
  <c r="B41" i="43"/>
  <c r="D42" i="43" s="1"/>
  <c r="D313" i="43"/>
  <c r="D373" i="43"/>
  <c r="D374" i="43" s="1"/>
  <c r="D42" i="33"/>
  <c r="D154" i="33"/>
  <c r="D244" i="33"/>
  <c r="D245" i="33" s="1"/>
  <c r="D285" i="33"/>
  <c r="D286" i="33" s="1"/>
  <c r="D353" i="33"/>
  <c r="B353" i="33" s="1"/>
  <c r="D440" i="33"/>
  <c r="D195" i="25"/>
  <c r="D547" i="31"/>
  <c r="B46" i="29" s="1"/>
  <c r="D244" i="31"/>
  <c r="D245" i="31" s="1"/>
  <c r="D387" i="31"/>
  <c r="D195" i="32"/>
  <c r="D314" i="31"/>
  <c r="D354" i="31"/>
  <c r="D204" i="36"/>
  <c r="D205" i="36" s="1"/>
  <c r="B79" i="29" s="1"/>
  <c r="D84" i="37"/>
  <c r="D85" i="37" s="1"/>
  <c r="D84" i="43"/>
  <c r="D100" i="43"/>
  <c r="D101" i="43" s="1"/>
  <c r="D440" i="43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222" i="33"/>
  <c r="D223" i="33" s="1"/>
  <c r="D314" i="33"/>
  <c r="D354" i="33"/>
  <c r="D118" i="25"/>
  <c r="D119" i="25" s="1"/>
  <c r="D477" i="31"/>
  <c r="B44" i="29" l="1"/>
  <c r="D204" i="43"/>
  <c r="D205" i="43" s="1"/>
  <c r="B80" i="29" s="1"/>
  <c r="D157" i="43"/>
  <c r="D158" i="43" s="1"/>
  <c r="B71" i="29" s="1"/>
  <c r="D443" i="36"/>
  <c r="D444" i="36" s="1"/>
  <c r="B124" i="29" s="1"/>
  <c r="D317" i="36"/>
  <c r="D318" i="36" s="1"/>
  <c r="B97" i="29" s="1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4" i="31" s="1"/>
  <c r="B127" i="29" s="1"/>
  <c r="D441" i="31"/>
  <c r="D480" i="31"/>
  <c r="D481" i="31" s="1"/>
  <c r="B136" i="29" s="1"/>
  <c r="D478" i="31"/>
  <c r="D441" i="43"/>
  <c r="D443" i="43"/>
  <c r="D444" i="43" s="1"/>
  <c r="B125" i="29" s="1"/>
  <c r="D390" i="31"/>
  <c r="D391" i="31" s="1"/>
  <c r="B118" i="29" s="1"/>
  <c r="D388" i="31"/>
  <c r="D443" i="33"/>
  <c r="D444" i="33" s="1"/>
  <c r="B126" i="29" s="1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B11" i="25" l="1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34" i="29" l="1"/>
  <c r="B12" i="36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<sst xmlns="http://schemas.openxmlformats.org/spreadsheetml/2006/main" count="3976" uniqueCount="471">
  <si>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</si>
  <si>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</si>
  <si>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</si>
  <si>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</si>
  <si>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</si>
  <si>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</si>
  <si>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</si>
  <si>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</si>
  <si>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</si>
  <si>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</si>
  <si>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</si>
  <si>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</si>
  <si>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</si>
  <si>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</si>
  <si>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</si>
  <si>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</si>
  <si>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</si>
  <si>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</si>
  <si>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</si>
  <si>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</si>
  <si>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</si>
  <si>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</si>
  <si>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</si>
  <si>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</si>
  <si>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</si>
  <si>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</si>
  <si>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</si>
  <si>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</si>
  <si>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</si>
  <si>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</si>
  <si>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</si>
  <si>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</si>
  <si>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</si>
  <si>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</si>
  <si>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</si>
  <si>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</si>
  <si>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</si>
  <si>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</si>
  <si>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</si>
  <si>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</si>
  <si>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</si>
  <si>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</si>
  <si>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</si>
  <si>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</si>
  <si>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</si>
  <si>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</si>
  <si>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</si>
  <si>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</si>
  <si>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</si>
  <si>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</si>
  <si>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</si>
  <si>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</si>
  <si>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</si>
  <si>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</si>
  <si>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</si>
  <si>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</si>
  <si>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</si>
  <si>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</si>
  <si>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</si>
  <si>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</si>
  <si>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</si>
  <si>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</si>
  <si>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</si>
  <si>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</si>
  <si>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</si>
  <si>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</si>
  <si>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</si>
  <si>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</si>
  <si>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</si>
  <si>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</si>
  <si>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</si>
  <si>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</si>
  <si>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</si>
  <si>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</si>
  <si>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</si>
  <si>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</si>
  <si>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</si>
  <si>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</si>
  <si>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</si>
  <si>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</si>
  <si>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</si>
  <si>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</si>
  <si>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</si>
  <si>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</si>
  <si>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</si>
  <si>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</si>
  <si>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</si>
  <si>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</si>
  <si>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</si>
  <si>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</si>
  <si>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</si>
  <si>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</si>
  <si>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</si>
  <si>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</si>
  <si>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</si>
  <si>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</si>
  <si>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</si>
  <si>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</si>
  <si>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</si>
  <si>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</si>
  <si>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</si>
  <si>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</si>
  <si>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</si>
  <si>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</si>
  <si>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</si>
  <si>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</si>
  <si>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</si>
  <si>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</si>
  <si>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</si>
  <si>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</si>
  <si>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</si>
  <si>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</si>
  <si>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</si>
  <si>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</si>
  <si>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</si>
  <si>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</si>
  <si>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</si>
  <si>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</si>
  <si>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</si>
  <si>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</si>
  <si>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</si>
  <si>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</si>
  <si>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</si>
  <si>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</si>
  <si>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</si>
  <si>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</si>
  <si>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</si>
  <si>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</si>
  <si>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</si>
  <si>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</si>
  <si>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</si>
  <si>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</si>
  <si>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</si>
  <si>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</si>
  <si>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</si>
  <si>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</si>
  <si>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</si>
  <si>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</si>
  <si>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</si>
  <si>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</si>
  <si>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</si>
  <si>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</si>
  <si>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</si>
  <si>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</si>
  <si>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</si>
  <si>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</si>
  <si>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</si>
  <si>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</si>
  <si>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</si>
  <si>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</si>
  <si>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</si>
  <si>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</si>
  <si>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</si>
  <si>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</si>
  <si>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</si>
  <si>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</si>
  <si>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</si>
  <si>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</si>
  <si>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</si>
  <si>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</si>
  <si>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</si>
  <si>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</si>
  <si>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</si>
  <si>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</si>
  <si>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</si>
  <si>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</si>
  <si>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</si>
  <si>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</si>
  <si>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</si>
  <si>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</si>
  <si>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</si>
  <si>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</si>
  <si>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</si>
  <si>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</si>
  <si>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</si>
  <si>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</si>
  <si>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</si>
  <si>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</si>
  <si>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</si>
  <si>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</si>
  <si>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</si>
  <si>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</si>
  <si>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</si>
  <si>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</si>
  <si>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</si>
  <si>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</si>
  <si>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</si>
  <si>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</si>
  <si>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</si>
  <si>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</si>
  <si>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</si>
  <si>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</si>
  <si>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</si>
  <si>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</si>
  <si>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</si>
  <si>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</si>
  <si>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</si>
  <si>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</si>
  <si>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</si>
  <si>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</si>
  <si>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</si>
  <si>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</si>
  <si>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</si>
  <si>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</si>
  <si>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</si>
  <si>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</si>
  <si>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</si>
  <si>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</si>
  <si>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</si>
  <si>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</si>
  <si>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</si>
  <si>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</si>
  <si>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</si>
  <si>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</si>
  <si>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</si>
  <si>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</si>
  <si>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</si>
  <si>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</si>
  <si>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</si>
  <si>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</si>
  <si>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</si>
  <si>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</si>
  <si>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</si>
  <si>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</si>
  <si>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</si>
  <si>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</si>
  <si>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</si>
  <si>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</si>
  <si>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</si>
  <si>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</si>
  <si>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</si>
  <si>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</si>
  <si>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</si>
  <si>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</si>
  <si>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</si>
  <si>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</si>
  <si>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</si>
  <si>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</si>
  <si>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</si>
  <si>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</si>
  <si>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</si>
  <si>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</si>
  <si>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</si>
  <si>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</si>
  <si>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</si>
  <si>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</si>
  <si>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</si>
  <si>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</si>
  <si>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</si>
  <si>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</si>
  <si>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</si>
  <si>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</si>
  <si>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</si>
  <si>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</si>
  <si>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</si>
  <si>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</si>
  <si>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</si>
  <si>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</si>
  <si>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</si>
  <si>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</si>
  <si>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</si>
  <si>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</si>
  <si>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</si>
  <si>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</si>
  <si>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</si>
  <si>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</si>
  <si>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</si>
  <si>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</si>
  <si>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</si>
  <si>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</si>
  <si>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</si>
  <si>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</si>
  <si>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</si>
  <si>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</si>
  <si>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</si>
  <si>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</si>
  <si>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</si>
  <si>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</si>
  <si>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</si>
  <si>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</si>
  <si>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</si>
  <si>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</si>
  <si>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</si>
  <si>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</si>
  <si>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</si>
  <si>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</si>
  <si>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</si>
  <si>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</si>
  <si>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</si>
  <si>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</si>
  <si>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</si>
  <si>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</si>
  <si>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</si>
  <si>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</si>
  <si>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</si>
  <si>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</si>
  <si>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</si>
  <si>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</si>
  <si>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</si>
  <si>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</si>
  <si>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</si>
  <si>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</si>
  <si>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</si>
  <si>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</si>
  <si>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</si>
  <si>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</si>
  <si>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</si>
  <si>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</si>
  <si>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</si>
  <si>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</si>
  <si>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</si>
  <si>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</si>
  <si>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</si>
  <si>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</si>
  <si>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</si>
  <si>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</si>
  <si>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</si>
  <si>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</si>
  <si>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</si>
  <si>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</si>
  <si>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</si>
  <si>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</si>
  <si>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</si>
  <si>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</si>
  <si>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</si>
  <si>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</si>
  <si>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</si>
  <si>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</si>
  <si>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</si>
  <si>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</si>
  <si>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</si>
  <si>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</si>
  <si>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</si>
  <si>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</si>
  <si>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</si>
  <si>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</si>
  <si>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</si>
  <si>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</si>
  <si>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</si>
  <si>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</si>
  <si>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</si>
  <si>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</si>
  <si>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</si>
  <si>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</si>
  <si>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</si>
  <si>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</si>
  <si>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</si>
  <si>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</si>
  <si>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</si>
  <si>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</si>
  <si>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</si>
  <si>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</si>
  <si>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</si>
  <si>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</si>
  <si>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</si>
  <si>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</si>
  <si>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</si>
  <si>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</si>
  <si>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</si>
  <si>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</si>
  <si>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</si>
  <si>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</si>
  <si>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</si>
  <si>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</si>
  <si>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</si>
  <si>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</si>
  <si>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</si>
  <si>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</si>
  <si>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</si>
  <si>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</si>
  <si>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</si>
  <si>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</si>
  <si>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</si>
  <si>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</si>
  <si>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</si>
  <si>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</si>
  <si>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</si>
  <si>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</si>
  <si>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</si>
  <si>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</si>
  <si>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</si>
  <si>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</si>
  <si>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</si>
  <si>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</si>
  <si>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</si>
  <si>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</si>
  <si>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</si>
  <si>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</si>
  <si>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</si>
  <si>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</si>
  <si>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</si>
  <si>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</si>
  <si>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</si>
  <si>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</si>
  <si>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</si>
  <si>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</si>
  <si>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</si>
  <si>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</si>
  <si>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</si>
  <si>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</si>
  <si>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</si>
  <si>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</si>
  <si>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</si>
  <si>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</si>
  <si>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</si>
  <si>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</si>
  <si>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</si>
  <si>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</si>
  <si>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Ain Zaghouan 1</t>
  </si>
  <si>
    <t>Dr Raja Bouhalfaya</t>
  </si>
  <si>
    <t>Directeur du magasin</t>
  </si>
  <si>
    <t>Correcte.</t>
  </si>
  <si>
    <t>Une armoire froide était destinée pour le stockage des fruits et légumes.</t>
  </si>
  <si>
    <t>Le balisage au niveau des ardoises était seulement français . Veuillez ajouter la langue arabe .</t>
  </si>
  <si>
    <t>Présence d'un sachet de café de la marque "Café Ellouze" dont la DLC était dépassée depuis le 26/10/2018 .Renforcer le contrôle à ce niveau.</t>
  </si>
  <si>
    <t>Les mentions DLC ,DF et numéro de lot étaient illisibles sur certains produits de charcuterie "Chahia". Aviser le fournisseur sur cet écart.</t>
  </si>
  <si>
    <t>Absence de savon liquide dans les sanitaires des femmes.</t>
  </si>
  <si>
    <t>La salle de pause était située au niveau des vestiaires des femmes.</t>
  </si>
  <si>
    <t>Dernier passage de la société prestatire effectué le 04/04/2018;</t>
  </si>
  <si>
    <t>Conforme.</t>
  </si>
  <si>
    <t>Absence de local poubelle.</t>
  </si>
  <si>
    <t>Les travaux e protection du quai étaient en cours.</t>
  </si>
  <si>
    <t>Hygrométrie mesurée: 47%.Correcte.</t>
  </si>
  <si>
    <t>Une armoire réfrigérée était destinée pour le stockage des produits.</t>
  </si>
  <si>
    <t>Température affichée : 5,6°C
Température mesurée : 3°C
Température affichée au niveau du meuble des surgelés : -18°C;</t>
  </si>
  <si>
    <t>La porte de la réception était non protégée.</t>
  </si>
  <si>
    <t>Veuillez couvrir la porte de la réception pour empêcher tout accés au magasin.</t>
  </si>
  <si>
    <t>Prévoir un local poubelle protégé.</t>
  </si>
  <si>
    <t>Les canaux d'évacuation des eaux usées passaient par le bureau de la réception .D'où le dégagement de mauvaises odeurs.</t>
  </si>
  <si>
    <t>Des œufs casses étaient entrposés à l'extérieur ,au niveau du quai de la réception .Le magasin ne disposait pas d'armoire froide pour les produits de la casse frais.</t>
  </si>
  <si>
    <t>Améliorer le rangement des emballages et des cartons .</t>
  </si>
  <si>
    <t>M Souheil DRAOUI</t>
  </si>
  <si>
    <t xml:space="preserve">Absence de l'enregistrement de l'autocontrôle du nettoyage. </t>
  </si>
  <si>
    <t>Veuillez assurer l'enregistrement quotidien de l'autocontrôle du nettoyage.</t>
  </si>
  <si>
    <t>Le stockage des produits du rayon fruits et légumes était réalisé au niveau d'une armoire froide.</t>
  </si>
  <si>
    <t>L'autocontrôle du nettoyage n'était pas quotidien.</t>
  </si>
  <si>
    <t>Le suivi et l'enregistrement des températures à cœur n'étaient pas réalisés depuis janvier (voir photo).
Assurer le remplissage du tableau des relevés mensuelles des températures en bas de la feuille (voir photo).</t>
  </si>
  <si>
    <t>Renforcer le nettoyage à ce niveau.</t>
  </si>
  <si>
    <t>Renforcer le nettoyage au niveau des rayon farine, semoule, sucre et pâtes.</t>
  </si>
  <si>
    <t>Présence de 8 boites de conserves de confiture (poires au sirop) "EMPORIUM" dont la DLC était le jour de l'audit 02/10/2018.</t>
  </si>
  <si>
    <t>Veuillez renforcer le contrôle des DLC.</t>
  </si>
  <si>
    <t>Certains boites de conserves (tomates et harissa) étaient cabossés.</t>
  </si>
  <si>
    <t>Le suivi et l'enregistrement des températures du mois d'octobre n'était pas réalisé pour le 01/10/18.</t>
  </si>
  <si>
    <t>Les produits sont stockés au niveau d'une armoire froide.</t>
  </si>
  <si>
    <t>Absence de thermomètre à sonde. Utilisation du thermomètre de la réception.</t>
  </si>
  <si>
    <t>Absence de savon liquide pour les vestiaires hommes et sèche mains électrique non fonctionnel au niveau vestiaires femmes.</t>
  </si>
  <si>
    <t>Absence de salle de pause. Les employés mangent au niveau des vestiaires femmes.</t>
  </si>
  <si>
    <t>Les produits étaient jetés dans leurs état initial. La procédure de destruction des produits n'était pas appliquée et le directeur ignorait la présence de cette procédure.</t>
  </si>
  <si>
    <t>Le taux d'hygromètrie était de 40% &lt; 65%, correct.</t>
  </si>
  <si>
    <t>T affichée: 3,2°C
T mesurée: 5,2°C</t>
  </si>
  <si>
    <t>Absence de distributeur savon au niveau des sanitaires femmes.</t>
  </si>
  <si>
    <t>Absence de salle de pause. Les dispositifs de la salle de pause étaient situés au niveau des vestiaires femmes.</t>
  </si>
  <si>
    <t>Accumulation de cadavres de mouches dans le DEIV au niveau du rayon FLEG.</t>
  </si>
  <si>
    <t>Veuillez aménager un espace pour un local poubelle.</t>
  </si>
  <si>
    <t>Risque d'intrusion des nuisible sous la porte de la réception. Renforcer l'étanchéité.</t>
  </si>
  <si>
    <t>Présence des bulletins d'analyse et plans d'action</t>
  </si>
  <si>
    <t>Enregistrements des autocontrôles de nettoyage et de désinfection</t>
  </si>
  <si>
    <t xml:space="preserve">Utilisation correcte des cadenciers de cuisson et de fabrication </t>
  </si>
  <si>
    <t>Sèche mains électrique non fonctionnel au niveau des sanitaires femmes.</t>
  </si>
  <si>
    <t>La pédale de la poubelle au niveau des vestiaires hommes était rompue.</t>
  </si>
  <si>
    <t>Taux de réalisation du plan d'action précédent</t>
  </si>
  <si>
    <t>L'autocontrole du nettoyage n'était pas quotidien.</t>
  </si>
  <si>
    <t>Présence d'un morceau de potiron emballé et non identifié (voir photo).</t>
  </si>
  <si>
    <t>Renforcer le nettoyage des caisses stockées au niveau de l'armoire froide.</t>
  </si>
  <si>
    <t>Renforcer le nettoyage des caisses avant exposition au rayon.</t>
  </si>
  <si>
    <t xml:space="preserve">La qualité de fraicheur des poires n'était pas satisfaisante.
Les piments exposés n'étaient pas propres. </t>
  </si>
  <si>
    <t>Fournir un thermomètre au rayon</t>
  </si>
  <si>
    <t>Les caisses de yaourts étaient mises à même le sol devant le meuble froid d’exposition (voir photo).</t>
  </si>
  <si>
    <t xml:space="preserve">Présence de certaines  mini préparations alimentaires "Pizzaeolo" et d'une boite de fromage en cube "Salacube" dont les DF, DLC, et N°Lot étaient illisibles. </t>
  </si>
  <si>
    <t>Mettre en application les instructions de la procédure.</t>
  </si>
  <si>
    <t>Renforcer l'étanchéité de la porte de réception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</si>
</sst>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81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0" fontId="8" fillId="0" borderId="1" xfId="0" applyFont="1" applyBorder="1" applyAlignment="1" applyProtection="1">
      <alignment vertical="center"/>
      <protection locked="0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8" fillId="0" borderId="7" xfId="0" applyFont="1" applyFill="1" applyBorder="1" applyAlignment="1" applyProtection="1">
      <alignment vertical="top" wrapText="1"/>
      <protection locked="0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  <xf numFmtId="165" fontId="9" fillId="12" borderId="5" xfId="0" applyNumberFormat="1" applyFont="1" applyFill="1" applyBorder="1" applyAlignment="1" applyProtection="1">
      <alignment horizont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0.9285714285714286</c:v>
                </c:pt>
                <c:pt idx="1">
                  <c:v>0.9285714285714286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64234944"/>
        <c:axId val="864233856"/>
      </c:barChart>
      <c:catAx>
        <c:axId val="864234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64233856"/>
        <c:crosses val="autoZero"/>
        <c:auto val="1"/>
        <c:lblAlgn val="ctr"/>
        <c:lblOffset val="100"/>
        <c:noMultiLvlLbl val="0"/>
      </c:catAx>
      <c:valAx>
        <c:axId val="8642338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64234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0130160"/>
        <c:axId val="900131792"/>
      </c:barChart>
      <c:catAx>
        <c:axId val="900130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0131792"/>
        <c:crosses val="autoZero"/>
        <c:auto val="1"/>
        <c:lblAlgn val="ctr"/>
        <c:lblOffset val="100"/>
        <c:noMultiLvlLbl val="0"/>
      </c:catAx>
      <c:valAx>
        <c:axId val="900131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0130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0.9375</c:v>
                </c:pt>
                <c:pt idx="1">
                  <c:v>0.9285714285714286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0141040"/>
        <c:axId val="900132336"/>
      </c:barChart>
      <c:catAx>
        <c:axId val="900141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0132336"/>
        <c:crosses val="autoZero"/>
        <c:auto val="1"/>
        <c:lblAlgn val="ctr"/>
        <c:lblOffset val="100"/>
        <c:noMultiLvlLbl val="0"/>
      </c:catAx>
      <c:valAx>
        <c:axId val="900132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0141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0137776"/>
        <c:axId val="900138864"/>
      </c:barChart>
      <c:catAx>
        <c:axId val="900137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0138864"/>
        <c:crosses val="autoZero"/>
        <c:auto val="1"/>
        <c:lblAlgn val="ctr"/>
        <c:lblOffset val="100"/>
        <c:noMultiLvlLbl val="0"/>
      </c:catAx>
      <c:valAx>
        <c:axId val="900138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0137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0.88888888888888884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0837104"/>
        <c:axId val="900841456"/>
      </c:barChart>
      <c:catAx>
        <c:axId val="900837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0841456"/>
        <c:crosses val="autoZero"/>
        <c:auto val="1"/>
        <c:lblAlgn val="ctr"/>
        <c:lblOffset val="100"/>
        <c:noMultiLvlLbl val="0"/>
      </c:catAx>
      <c:valAx>
        <c:axId val="900841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0837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0842544"/>
        <c:axId val="900843632"/>
      </c:barChart>
      <c:catAx>
        <c:axId val="900842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0843632"/>
        <c:crosses val="autoZero"/>
        <c:auto val="1"/>
        <c:lblAlgn val="ctr"/>
        <c:lblOffset val="100"/>
        <c:noMultiLvlLbl val="0"/>
      </c:catAx>
      <c:valAx>
        <c:axId val="900843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0842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0.93181818181818177</c:v>
                </c:pt>
                <c:pt idx="1">
                  <c:v>0.89772727272727271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0834384"/>
        <c:axId val="900842000"/>
      </c:barChart>
      <c:catAx>
        <c:axId val="900834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0842000"/>
        <c:crosses val="autoZero"/>
        <c:auto val="1"/>
        <c:lblAlgn val="ctr"/>
        <c:lblOffset val="100"/>
        <c:noMultiLvlLbl val="0"/>
      </c:catAx>
      <c:valAx>
        <c:axId val="9008420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0834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0.93457943925233644</c:v>
                </c:pt>
                <c:pt idx="1">
                  <c:v>0.89150943396226412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0837648"/>
        <c:axId val="900833296"/>
      </c:barChart>
      <c:catAx>
        <c:axId val="900837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0833296"/>
        <c:crosses val="autoZero"/>
        <c:auto val="1"/>
        <c:lblAlgn val="ctr"/>
        <c:lblOffset val="100"/>
        <c:noMultiLvlLbl val="0"/>
      </c:catAx>
      <c:valAx>
        <c:axId val="900833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0837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0.9331988105352591</c:v>
                </c:pt>
                <c:pt idx="1">
                  <c:v>0.89461835334476847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900839824"/>
        <c:axId val="900845264"/>
        <c:extLst xmlns:c16r2="http://schemas.microsoft.com/office/drawing/2015/06/chart"/>
      </c:barChart>
      <c:catAx>
        <c:axId val="9008398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0845264"/>
        <c:crosses val="autoZero"/>
        <c:auto val="1"/>
        <c:lblAlgn val="ctr"/>
        <c:lblOffset val="100"/>
        <c:noMultiLvlLbl val="0"/>
      </c:catAx>
      <c:valAx>
        <c:axId val="90084526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0839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1</c:v>
                </c:pt>
                <c:pt idx="1">
                  <c:v>0.60714285714285721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900847440"/>
        <c:axId val="900845808"/>
        <c:extLst xmlns:c16r2="http://schemas.microsoft.com/office/drawing/2015/06/chart"/>
      </c:barChart>
      <c:catAx>
        <c:axId val="900847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0845808"/>
        <c:crosses val="autoZero"/>
        <c:auto val="1"/>
        <c:lblAlgn val="ctr"/>
        <c:lblOffset val="100"/>
        <c:noMultiLvlLbl val="0"/>
      </c:catAx>
      <c:valAx>
        <c:axId val="900845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0847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64227328"/>
        <c:axId val="864233312"/>
      </c:barChart>
      <c:catAx>
        <c:axId val="864227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64233312"/>
        <c:crosses val="autoZero"/>
        <c:auto val="1"/>
        <c:lblAlgn val="ctr"/>
        <c:lblOffset val="100"/>
        <c:noMultiLvlLbl val="0"/>
      </c:catAx>
      <c:valAx>
        <c:axId val="864233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64227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64237120"/>
        <c:axId val="864240384"/>
      </c:barChart>
      <c:catAx>
        <c:axId val="864237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64240384"/>
        <c:crosses val="autoZero"/>
        <c:auto val="1"/>
        <c:lblAlgn val="ctr"/>
        <c:lblOffset val="100"/>
        <c:noMultiLvlLbl val="0"/>
      </c:catAx>
      <c:valAx>
        <c:axId val="8642403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64237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27042976"/>
        <c:axId val="827041888"/>
      </c:barChart>
      <c:catAx>
        <c:axId val="827042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27041888"/>
        <c:crosses val="autoZero"/>
        <c:auto val="1"/>
        <c:lblAlgn val="ctr"/>
        <c:lblOffset val="100"/>
        <c:noMultiLvlLbl val="0"/>
      </c:catAx>
      <c:valAx>
        <c:axId val="827041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27042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40036528"/>
        <c:axId val="864228416"/>
      </c:barChart>
      <c:catAx>
        <c:axId val="740036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64228416"/>
        <c:crosses val="autoZero"/>
        <c:auto val="1"/>
        <c:lblAlgn val="ctr"/>
        <c:lblOffset val="100"/>
        <c:noMultiLvlLbl val="0"/>
      </c:catAx>
      <c:valAx>
        <c:axId val="8642284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40036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0143216"/>
        <c:axId val="900142672"/>
      </c:barChart>
      <c:catAx>
        <c:axId val="900143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0142672"/>
        <c:crosses val="autoZero"/>
        <c:auto val="1"/>
        <c:lblAlgn val="ctr"/>
        <c:lblOffset val="100"/>
        <c:noMultiLvlLbl val="0"/>
      </c:catAx>
      <c:valAx>
        <c:axId val="900142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0143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0.97826086956521741</c:v>
                </c:pt>
                <c:pt idx="1">
                  <c:v>0.875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0135056"/>
        <c:axId val="900134512"/>
      </c:barChart>
      <c:catAx>
        <c:axId val="900135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0134512"/>
        <c:crosses val="autoZero"/>
        <c:auto val="1"/>
        <c:lblAlgn val="ctr"/>
        <c:lblOffset val="100"/>
        <c:noMultiLvlLbl val="0"/>
      </c:catAx>
      <c:valAx>
        <c:axId val="900134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0135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0.77777777777777779</c:v>
                </c:pt>
                <c:pt idx="1">
                  <c:v>0.82352941176470584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0130704"/>
        <c:axId val="900131248"/>
      </c:barChart>
      <c:catAx>
        <c:axId val="900130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0131248"/>
        <c:crosses val="autoZero"/>
        <c:auto val="1"/>
        <c:lblAlgn val="ctr"/>
        <c:lblOffset val="100"/>
        <c:noMultiLvlLbl val="0"/>
      </c:catAx>
      <c:valAx>
        <c:axId val="900131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0130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0.96551724137931039</c:v>
                </c:pt>
                <c:pt idx="1">
                  <c:v>0.92592592592592593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0129616"/>
        <c:axId val="900133424"/>
      </c:barChart>
      <c:catAx>
        <c:axId val="900129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0133424"/>
        <c:crosses val="autoZero"/>
        <c:auto val="1"/>
        <c:lblAlgn val="ctr"/>
        <c:lblOffset val="100"/>
        <c:noMultiLvlLbl val="0"/>
      </c:catAx>
      <c:valAx>
        <c:axId val="900133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0129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20" t="s">
        <v>407</v>
      </c>
      <c r="B18" s="320"/>
      <c r="C18" s="320"/>
      <c r="D18" s="321" t="s">
        <v>408</v>
      </c>
      <c r="E18" s="321"/>
      <c r="F18" s="321"/>
      <c r="G18" s="321"/>
      <c r="H18" s="321"/>
      <c r="I18" s="321"/>
      <c r="J18" s="321"/>
      <c r="K18" s="321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22" t="s">
        <v>324</v>
      </c>
      <c r="B21" s="322"/>
      <c r="C21" s="322"/>
      <c r="D21" s="322"/>
      <c r="E21" s="322"/>
      <c r="F21" s="322"/>
      <c r="G21" s="322"/>
      <c r="H21" s="322"/>
      <c r="I21" s="322"/>
      <c r="J21" s="322"/>
      <c r="K21" s="322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16" t="s">
        <v>326</v>
      </c>
      <c r="C23" s="316"/>
      <c r="D23" s="61"/>
      <c r="E23" s="61"/>
      <c r="F23" s="61"/>
      <c r="G23" s="61"/>
      <c r="H23" s="61"/>
      <c r="I23" s="61"/>
      <c r="J23" s="60" t="str">
        <f>D18</f>
        <v>Ain Zaghouan 1</v>
      </c>
    </row>
    <row r="24" spans="1:11" ht="33" customHeight="1" x14ac:dyDescent="0.25">
      <c r="A24" s="242" t="s">
        <v>327</v>
      </c>
      <c r="B24" s="315">
        <f>AVERAGE('A1 Exploitation'!D549,'A1 Technique'!D199)</f>
        <v>0.9331988105352591</v>
      </c>
      <c r="C24" s="315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5">
        <f>AVERAGE('A2 Exploitation'!D549,'A2 Technique'!D199)</f>
        <v>0.89461835334476847</v>
      </c>
      <c r="C25" s="315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5">
        <f>AVERAGE('A3 Exploitation'!D549,'A3 Technique'!D199)</f>
        <v>0</v>
      </c>
      <c r="C26" s="315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5">
        <f>AVERAGE('A4 Exploitation'!D549,'A4 Technique'!D199)</f>
        <v>0</v>
      </c>
      <c r="C27" s="315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5"/>
      <c r="C28" s="315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5"/>
      <c r="C29" s="315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16" t="s">
        <v>333</v>
      </c>
      <c r="C33" s="316"/>
      <c r="D33" s="61"/>
      <c r="E33" s="61"/>
      <c r="F33" s="61"/>
      <c r="G33" s="61"/>
      <c r="H33" s="61"/>
      <c r="I33" s="61"/>
      <c r="J33" s="60" t="str">
        <f>D18</f>
        <v>Ain Zaghouan 1</v>
      </c>
    </row>
    <row r="34" spans="1:10" ht="33" customHeight="1" x14ac:dyDescent="0.25">
      <c r="A34" s="242" t="s">
        <v>327</v>
      </c>
      <c r="B34" s="315">
        <f>'A1 Exploitation'!D549</f>
        <v>0.93457943925233644</v>
      </c>
      <c r="C34" s="315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5">
        <f>'A2 Exploitation'!D549</f>
        <v>0.89150943396226412</v>
      </c>
      <c r="C35" s="315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5">
        <f>'A3 Exploitation'!D549</f>
        <v>0</v>
      </c>
      <c r="C36" s="315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5">
        <f>'A4 Exploitation'!D549</f>
        <v>0</v>
      </c>
      <c r="C37" s="315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5"/>
      <c r="C38" s="315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5"/>
      <c r="C39" s="315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19" t="s">
        <v>334</v>
      </c>
      <c r="C42" s="319"/>
      <c r="D42" s="61"/>
      <c r="E42" s="61"/>
      <c r="F42" s="61"/>
      <c r="G42" s="61"/>
      <c r="H42" s="61"/>
      <c r="I42" s="61"/>
      <c r="J42" s="60" t="str">
        <f>D18</f>
        <v>Ain Zaghouan 1</v>
      </c>
    </row>
    <row r="43" spans="1:10" ht="33" customHeight="1" x14ac:dyDescent="0.25">
      <c r="A43" s="242" t="s">
        <v>327</v>
      </c>
      <c r="B43" s="315">
        <f>AVERAGE('A1 Exploitation'!D547, 'A1 Technique'!D197)</f>
        <v>1</v>
      </c>
      <c r="C43" s="315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5">
        <f>AVERAGE('A2 Exploitation'!D547, 'A2 Technique'!D197)</f>
        <v>0.60714285714285721</v>
      </c>
      <c r="C44" s="315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5" t="e">
        <f>AVERAGE('A3 Exploitation'!D547, 'A3 Technique'!D197)</f>
        <v>#DIV/0!</v>
      </c>
      <c r="C45" s="315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5" t="e">
        <f>AVERAGE('A4 Exploitation'!D547, 'A4 Technique'!D197)</f>
        <v>#DIV/0!</v>
      </c>
      <c r="C46" s="315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5"/>
      <c r="C47" s="315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5"/>
      <c r="C48" s="315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16" t="s">
        <v>335</v>
      </c>
      <c r="C51" s="316"/>
      <c r="D51" s="61"/>
      <c r="E51" s="61"/>
      <c r="F51" s="61"/>
      <c r="G51" s="61"/>
      <c r="H51" s="61"/>
      <c r="I51" s="61"/>
      <c r="J51" s="60" t="str">
        <f>D18</f>
        <v>Ain Zaghouan 1</v>
      </c>
    </row>
    <row r="52" spans="1:10" ht="33" customHeight="1" x14ac:dyDescent="0.25">
      <c r="A52" s="242" t="s">
        <v>327</v>
      </c>
      <c r="B52" s="318">
        <f>'A1 Exploitation'!D46</f>
        <v>0.9285714285714286</v>
      </c>
      <c r="C52" s="318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18">
        <f>'A2 Exploitation'!D46</f>
        <v>0.9285714285714286</v>
      </c>
      <c r="C53" s="318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18">
        <f>'A3 Exploitation'!D46</f>
        <v>0</v>
      </c>
      <c r="C54" s="318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18">
        <f>'A4 Exploitation'!D46</f>
        <v>0</v>
      </c>
      <c r="C55" s="318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18"/>
      <c r="C56" s="318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18"/>
      <c r="C57" s="318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16" t="s">
        <v>336</v>
      </c>
      <c r="C60" s="316"/>
      <c r="D60" s="61"/>
      <c r="E60" s="61"/>
      <c r="F60" s="61"/>
      <c r="G60" s="61"/>
      <c r="H60" s="61"/>
      <c r="I60" s="61"/>
      <c r="J60" s="60" t="str">
        <f>D18</f>
        <v>Ain Zaghouan 1</v>
      </c>
    </row>
    <row r="61" spans="1:10" ht="33" customHeight="1" x14ac:dyDescent="0.25">
      <c r="A61" s="242" t="s">
        <v>327</v>
      </c>
      <c r="B61" s="315" t="e">
        <f>'A1 Exploitation'!D103</f>
        <v>#DIV/0!</v>
      </c>
      <c r="C61" s="315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5" t="e">
        <f>'A2 Exploitation'!D103</f>
        <v>#DIV/0!</v>
      </c>
      <c r="C62" s="315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5">
        <f>'A3 Exploitation'!D103</f>
        <v>0</v>
      </c>
      <c r="C63" s="315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5">
        <f>'A4 Exploitation'!D103</f>
        <v>0</v>
      </c>
      <c r="C64" s="315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5" t="e">
        <f>#REF!</f>
        <v>#REF!</v>
      </c>
      <c r="C65" s="315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5" t="e">
        <f>#REF!</f>
        <v>#REF!</v>
      </c>
      <c r="C66" s="315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16" t="s">
        <v>337</v>
      </c>
      <c r="C69" s="316"/>
      <c r="D69" s="61"/>
      <c r="E69" s="61"/>
      <c r="F69" s="61"/>
      <c r="G69" s="61"/>
      <c r="H69" s="61"/>
      <c r="I69" s="61"/>
      <c r="J69" s="60" t="str">
        <f>D18</f>
        <v>Ain Zaghouan 1</v>
      </c>
    </row>
    <row r="70" spans="1:10" ht="33" customHeight="1" x14ac:dyDescent="0.25">
      <c r="A70" s="242" t="s">
        <v>327</v>
      </c>
      <c r="B70" s="315" t="e">
        <f>'A1 Exploitation'!D158</f>
        <v>#DIV/0!</v>
      </c>
      <c r="C70" s="315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5" t="e">
        <f>'A2 Exploitation'!D158</f>
        <v>#DIV/0!</v>
      </c>
      <c r="C71" s="315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5">
        <f>'A3 Exploitation'!D158</f>
        <v>0</v>
      </c>
      <c r="C72" s="315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5">
        <f>'A4 Exploitation'!D158</f>
        <v>0</v>
      </c>
      <c r="C73" s="315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5"/>
      <c r="C74" s="315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5"/>
      <c r="C75" s="315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16" t="s">
        <v>338</v>
      </c>
      <c r="C78" s="316"/>
      <c r="D78" s="61"/>
      <c r="E78" s="61"/>
      <c r="F78" s="61"/>
      <c r="G78" s="61"/>
      <c r="H78" s="61"/>
      <c r="I78" s="61"/>
      <c r="J78" s="60" t="str">
        <f>D18</f>
        <v>Ain Zaghouan 1</v>
      </c>
    </row>
    <row r="79" spans="1:10" ht="33" customHeight="1" x14ac:dyDescent="0.25">
      <c r="A79" s="242" t="s">
        <v>327</v>
      </c>
      <c r="B79" s="315" t="e">
        <f>'A1 Exploitation'!D205</f>
        <v>#DIV/0!</v>
      </c>
      <c r="C79" s="315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5" t="e">
        <f>'A2 Exploitation'!D205</f>
        <v>#DIV/0!</v>
      </c>
      <c r="C80" s="315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5">
        <f>'A3 Exploitation'!D205</f>
        <v>0</v>
      </c>
      <c r="C81" s="315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5">
        <f>'A4 Exploitation'!D205</f>
        <v>0</v>
      </c>
      <c r="C82" s="315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5"/>
      <c r="C83" s="315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5"/>
      <c r="C84" s="315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16" t="s">
        <v>339</v>
      </c>
      <c r="C87" s="316"/>
      <c r="D87" s="61"/>
      <c r="E87" s="61"/>
      <c r="F87" s="61"/>
      <c r="G87" s="61"/>
      <c r="H87" s="61"/>
      <c r="I87" s="61"/>
      <c r="J87" s="60" t="str">
        <f>D18</f>
        <v>Ain Zaghouan 1</v>
      </c>
    </row>
    <row r="88" spans="1:10" ht="33" customHeight="1" x14ac:dyDescent="0.25">
      <c r="A88" s="242" t="s">
        <v>327</v>
      </c>
      <c r="B88" s="315" t="e">
        <f>'A1 Exploitation'!D266</f>
        <v>#DIV/0!</v>
      </c>
      <c r="C88" s="315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5" t="e">
        <f>'A2 Exploitation'!D266</f>
        <v>#DIV/0!</v>
      </c>
      <c r="C89" s="315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5">
        <f>'A3 Exploitation'!D266</f>
        <v>0</v>
      </c>
      <c r="C90" s="315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5">
        <f>'A4 Exploitation'!D266</f>
        <v>0</v>
      </c>
      <c r="C91" s="315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5"/>
      <c r="C92" s="315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5"/>
      <c r="C93" s="315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16" t="s">
        <v>340</v>
      </c>
      <c r="C96" s="316"/>
      <c r="D96" s="61"/>
      <c r="E96" s="61"/>
      <c r="F96" s="61"/>
      <c r="G96" s="61"/>
      <c r="H96" s="61"/>
      <c r="I96" s="61"/>
      <c r="J96" s="60" t="str">
        <f>D18</f>
        <v>Ain Zaghouan 1</v>
      </c>
    </row>
    <row r="97" spans="1:10" ht="33" customHeight="1" x14ac:dyDescent="0.25">
      <c r="A97" s="242" t="s">
        <v>327</v>
      </c>
      <c r="B97" s="315" t="e">
        <f>'A1 Exploitation'!D318</f>
        <v>#DIV/0!</v>
      </c>
      <c r="C97" s="315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5" t="e">
        <f>'A2 Exploitation'!D318</f>
        <v>#DIV/0!</v>
      </c>
      <c r="C98" s="315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5">
        <f>'A3 Exploitation'!D318</f>
        <v>0</v>
      </c>
      <c r="C99" s="315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5">
        <f>'A4 Exploitation'!D318</f>
        <v>0</v>
      </c>
      <c r="C100" s="315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5"/>
      <c r="C101" s="315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5"/>
      <c r="C102" s="315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16" t="s">
        <v>341</v>
      </c>
      <c r="C105" s="316"/>
      <c r="D105" s="61"/>
      <c r="E105" s="61"/>
      <c r="F105" s="61"/>
      <c r="G105" s="61"/>
      <c r="H105" s="61"/>
      <c r="I105" s="61"/>
      <c r="J105" s="60" t="str">
        <f>D18</f>
        <v>Ain Zaghouan 1</v>
      </c>
    </row>
    <row r="106" spans="1:10" ht="33" customHeight="1" x14ac:dyDescent="0.25">
      <c r="A106" s="242" t="s">
        <v>327</v>
      </c>
      <c r="B106" s="315">
        <f>'A1 Exploitation'!D358</f>
        <v>0.97826086956521741</v>
      </c>
      <c r="C106" s="315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5">
        <f>'A2 Exploitation'!D358</f>
        <v>0.875</v>
      </c>
      <c r="C107" s="315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5">
        <f>'A3 Exploitation'!D358</f>
        <v>0</v>
      </c>
      <c r="C108" s="315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5">
        <f>'A4 Exploitation'!D358</f>
        <v>0</v>
      </c>
      <c r="C109" s="315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5"/>
      <c r="C110" s="315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5"/>
      <c r="C111" s="315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16" t="s">
        <v>342</v>
      </c>
      <c r="C114" s="316"/>
      <c r="D114" s="61"/>
      <c r="E114" s="61"/>
      <c r="F114" s="61"/>
      <c r="G114" s="61"/>
      <c r="H114" s="61"/>
      <c r="I114" s="61"/>
      <c r="J114" s="60" t="str">
        <f>D18</f>
        <v>Ain Zaghouan 1</v>
      </c>
    </row>
    <row r="115" spans="1:10" ht="33" customHeight="1" x14ac:dyDescent="0.25">
      <c r="A115" s="242" t="s">
        <v>327</v>
      </c>
      <c r="B115" s="315">
        <f>'A1 Exploitation'!D391</f>
        <v>0.77777777777777779</v>
      </c>
      <c r="C115" s="315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5">
        <f>'A2 Exploitation'!D391</f>
        <v>0.82352941176470584</v>
      </c>
      <c r="C116" s="315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5">
        <f>'A3 Exploitation'!D391</f>
        <v>0</v>
      </c>
      <c r="C117" s="315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5">
        <f>'A4 Exploitation'!D391</f>
        <v>0</v>
      </c>
      <c r="C118" s="315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5"/>
      <c r="C119" s="315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5"/>
      <c r="C120" s="315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16" t="s">
        <v>343</v>
      </c>
      <c r="C123" s="316"/>
      <c r="D123" s="61"/>
      <c r="E123" s="61"/>
      <c r="F123" s="61"/>
      <c r="G123" s="61"/>
      <c r="H123" s="61"/>
      <c r="I123" s="61"/>
      <c r="J123" s="60" t="str">
        <f>D18</f>
        <v>Ain Zaghouan 1</v>
      </c>
    </row>
    <row r="124" spans="1:10" ht="33" customHeight="1" x14ac:dyDescent="0.25">
      <c r="A124" s="242" t="s">
        <v>327</v>
      </c>
      <c r="B124" s="315">
        <f>'A1 Exploitation'!D444</f>
        <v>0.96551724137931039</v>
      </c>
      <c r="C124" s="315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5">
        <f>'A2 Exploitation'!D444</f>
        <v>0.92592592592592593</v>
      </c>
      <c r="C125" s="315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5">
        <f>'A3 Exploitation'!D444</f>
        <v>0</v>
      </c>
      <c r="C126" s="315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5">
        <f>'A4 Exploitation'!D444</f>
        <v>0</v>
      </c>
      <c r="C127" s="315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5"/>
      <c r="C128" s="315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5"/>
      <c r="C129" s="315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16" t="s">
        <v>344</v>
      </c>
      <c r="C132" s="316"/>
      <c r="D132" s="61"/>
      <c r="E132" s="61"/>
      <c r="F132" s="61"/>
      <c r="G132" s="61"/>
      <c r="H132" s="61"/>
      <c r="I132" s="61"/>
      <c r="J132" s="60" t="str">
        <f>D18</f>
        <v>Ain Zaghouan 1</v>
      </c>
    </row>
    <row r="133" spans="1:10" ht="33" customHeight="1" x14ac:dyDescent="0.25">
      <c r="A133" s="242" t="s">
        <v>327</v>
      </c>
      <c r="B133" s="315" t="e">
        <f>'A1 Exploitation'!D481</f>
        <v>#DIV/0!</v>
      </c>
      <c r="C133" s="315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5" t="e">
        <f>'A2 Exploitation'!D481</f>
        <v>#DIV/0!</v>
      </c>
      <c r="C134" s="315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5">
        <f>'A3 Exploitation'!D481</f>
        <v>0</v>
      </c>
      <c r="C135" s="315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5">
        <f>'A4 Exploitation'!D481</f>
        <v>0</v>
      </c>
      <c r="C136" s="315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5"/>
      <c r="C137" s="315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5"/>
      <c r="C138" s="315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16" t="s">
        <v>345</v>
      </c>
      <c r="C141" s="316"/>
      <c r="D141" s="61"/>
      <c r="E141" s="61"/>
      <c r="F141" s="61"/>
      <c r="G141" s="61"/>
      <c r="H141" s="61"/>
      <c r="I141" s="61"/>
      <c r="J141" s="60" t="str">
        <f>D18</f>
        <v>Ain Zaghouan 1</v>
      </c>
    </row>
    <row r="142" spans="1:10" ht="33" customHeight="1" x14ac:dyDescent="0.25">
      <c r="A142" s="242" t="s">
        <v>327</v>
      </c>
      <c r="B142" s="315">
        <f>'A1 Exploitation'!D503</f>
        <v>0.9375</v>
      </c>
      <c r="C142" s="315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5">
        <f>'A2 Exploitation'!D503</f>
        <v>0.9285714285714286</v>
      </c>
      <c r="C143" s="315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5">
        <f>'A3 Exploitation'!D503</f>
        <v>0</v>
      </c>
      <c r="C144" s="315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5">
        <f>'A4 Exploitation'!D503</f>
        <v>0</v>
      </c>
      <c r="C145" s="315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5"/>
      <c r="C146" s="315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5"/>
      <c r="C147" s="315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16" t="s">
        <v>346</v>
      </c>
      <c r="C150" s="316"/>
      <c r="D150" s="61"/>
      <c r="E150" s="61"/>
      <c r="F150" s="61"/>
      <c r="G150" s="61"/>
      <c r="H150" s="61"/>
      <c r="I150" s="61"/>
      <c r="J150" s="60" t="str">
        <f>D18</f>
        <v>Ain Zaghouan 1</v>
      </c>
    </row>
    <row r="151" spans="1:10" ht="33" customHeight="1" x14ac:dyDescent="0.25">
      <c r="A151" s="242" t="s">
        <v>327</v>
      </c>
      <c r="B151" s="315">
        <f>'A1 Exploitation'!D514</f>
        <v>1</v>
      </c>
      <c r="C151" s="315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5">
        <f>'A2 Exploitation'!D514</f>
        <v>1</v>
      </c>
      <c r="C152" s="315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5">
        <f>'A3 Exploitation'!D514</f>
        <v>0</v>
      </c>
      <c r="C153" s="315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5">
        <f>'A4 Exploitation'!D514</f>
        <v>0</v>
      </c>
      <c r="C154" s="315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5"/>
      <c r="C155" s="315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5"/>
      <c r="C156" s="315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17"/>
      <c r="C159" s="317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16" t="s">
        <v>347</v>
      </c>
      <c r="C160" s="316"/>
      <c r="D160" s="61"/>
      <c r="E160" s="61"/>
      <c r="F160" s="61"/>
      <c r="G160" s="61"/>
      <c r="H160" s="61"/>
      <c r="I160" s="61"/>
      <c r="J160" s="60" t="str">
        <f>D18</f>
        <v>Ain Zaghouan 1</v>
      </c>
    </row>
    <row r="161" spans="1:10" ht="33" customHeight="1" x14ac:dyDescent="0.25">
      <c r="A161" s="242" t="s">
        <v>327</v>
      </c>
      <c r="B161" s="315">
        <f>'A1 Exploitation'!D534</f>
        <v>1</v>
      </c>
      <c r="C161" s="315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5">
        <f>'A2 Exploitation'!D534</f>
        <v>0.88888888888888884</v>
      </c>
      <c r="C162" s="315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5">
        <f>'A3 Exploitation'!D534</f>
        <v>0</v>
      </c>
      <c r="C163" s="315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5">
        <f>'A4 Exploitation'!D534</f>
        <v>0</v>
      </c>
      <c r="C164" s="315"/>
    </row>
    <row r="165" spans="1:10" ht="33" customHeight="1" x14ac:dyDescent="0.25">
      <c r="A165" s="241" t="s">
        <v>331</v>
      </c>
      <c r="B165" s="315"/>
      <c r="C165" s="315"/>
    </row>
    <row r="166" spans="1:10" ht="18" x14ac:dyDescent="0.25">
      <c r="A166" s="241" t="s">
        <v>332</v>
      </c>
      <c r="B166" s="315"/>
      <c r="C166" s="315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16" t="s">
        <v>348</v>
      </c>
      <c r="C169" s="316"/>
      <c r="J169" s="60" t="str">
        <f>D18</f>
        <v>Ain Zaghouan 1</v>
      </c>
    </row>
    <row r="170" spans="1:10" ht="33" customHeight="1" x14ac:dyDescent="0.25">
      <c r="A170" s="242" t="s">
        <v>327</v>
      </c>
      <c r="B170" s="315">
        <f>'A1 Exploitation'!D545</f>
        <v>1</v>
      </c>
      <c r="C170" s="315"/>
    </row>
    <row r="171" spans="1:10" ht="33" customHeight="1" x14ac:dyDescent="0.25">
      <c r="A171" s="241" t="s">
        <v>328</v>
      </c>
      <c r="B171" s="315">
        <f>'A2 Exploitation'!D545</f>
        <v>1</v>
      </c>
      <c r="C171" s="315"/>
    </row>
    <row r="172" spans="1:10" ht="33" customHeight="1" x14ac:dyDescent="0.25">
      <c r="A172" s="242" t="s">
        <v>329</v>
      </c>
      <c r="B172" s="315">
        <f>'A3 Exploitation'!D545</f>
        <v>0</v>
      </c>
      <c r="C172" s="315"/>
    </row>
    <row r="173" spans="1:10" ht="33" customHeight="1" x14ac:dyDescent="0.25">
      <c r="A173" s="242" t="s">
        <v>330</v>
      </c>
      <c r="B173" s="315">
        <f>'A4 Exploitation'!D545</f>
        <v>0</v>
      </c>
      <c r="C173" s="315"/>
    </row>
    <row r="174" spans="1:10" ht="33" customHeight="1" x14ac:dyDescent="0.25">
      <c r="A174" s="241" t="s">
        <v>331</v>
      </c>
      <c r="B174" s="315"/>
      <c r="C174" s="315"/>
    </row>
    <row r="175" spans="1:10" ht="18" x14ac:dyDescent="0.25">
      <c r="A175" s="241" t="s">
        <v>332</v>
      </c>
      <c r="B175" s="315"/>
      <c r="C175" s="315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16" t="s">
        <v>349</v>
      </c>
      <c r="C178" s="316"/>
      <c r="J178" s="60" t="str">
        <f>D18</f>
        <v>Ain Zaghouan 1</v>
      </c>
    </row>
    <row r="179" spans="1:10" ht="33" customHeight="1" x14ac:dyDescent="0.25">
      <c r="A179" s="242" t="s">
        <v>327</v>
      </c>
      <c r="B179" s="315">
        <f>'A1 Technique'!D199</f>
        <v>0.93181818181818177</v>
      </c>
      <c r="C179" s="315"/>
    </row>
    <row r="180" spans="1:10" ht="33" customHeight="1" x14ac:dyDescent="0.25">
      <c r="A180" s="241" t="s">
        <v>328</v>
      </c>
      <c r="B180" s="315">
        <f>'A2 Technique'!D199</f>
        <v>0.89772727272727271</v>
      </c>
      <c r="C180" s="315"/>
    </row>
    <row r="181" spans="1:10" ht="33" customHeight="1" x14ac:dyDescent="0.25">
      <c r="A181" s="242" t="s">
        <v>329</v>
      </c>
      <c r="B181" s="315">
        <f>'A3 Technique'!D199</f>
        <v>0</v>
      </c>
      <c r="C181" s="315"/>
    </row>
    <row r="182" spans="1:10" ht="33" customHeight="1" x14ac:dyDescent="0.25">
      <c r="A182" s="242" t="s">
        <v>330</v>
      </c>
      <c r="B182" s="315">
        <f>'A4 Technique'!D199</f>
        <v>0</v>
      </c>
      <c r="C182" s="315"/>
    </row>
    <row r="183" spans="1:10" ht="33" customHeight="1" x14ac:dyDescent="0.25">
      <c r="A183" s="241" t="s">
        <v>331</v>
      </c>
      <c r="B183" s="315"/>
      <c r="C183" s="315"/>
    </row>
    <row r="184" spans="1:10" ht="18" x14ac:dyDescent="0.25">
      <c r="A184" s="241" t="s">
        <v>332</v>
      </c>
      <c r="B184" s="315"/>
      <c r="C184" s="315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VB24CIASsKYJkyyvmb4Z6Lzr8oKJuiQxkUpFbTIGYS8mVqmsaLT6s08ksu3YIUAa68cS5MlXycUyIMpMTgMz1A==" saltValue="WLUMVLi6x3bgbymy7o88kQ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96" zoomScale="86" zoomScaleSheetLayoutView="86" workbookViewId="0">
      <selection activeCell="F541" sqref="F541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2"/>
      <c r="E1" s="342"/>
      <c r="F1" s="342"/>
      <c r="G1" s="342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3" t="s">
        <v>179</v>
      </c>
      <c r="B7" s="343"/>
      <c r="C7" s="343"/>
      <c r="D7" s="343"/>
      <c r="E7" s="343"/>
      <c r="F7" s="343"/>
      <c r="G7" s="104"/>
    </row>
    <row r="8" spans="1:7" ht="29.25" x14ac:dyDescent="0.45">
      <c r="A8" s="344" t="s">
        <v>408</v>
      </c>
      <c r="B8" s="344"/>
      <c r="C8" s="344"/>
      <c r="D8" s="344"/>
      <c r="E8" s="344"/>
      <c r="F8" s="344"/>
      <c r="G8" s="104"/>
    </row>
    <row r="9" spans="1:7" ht="24" x14ac:dyDescent="0.45">
      <c r="A9" s="245" t="s">
        <v>42</v>
      </c>
      <c r="B9" s="345" t="s">
        <v>409</v>
      </c>
      <c r="C9" s="345"/>
      <c r="D9" s="345"/>
      <c r="E9" s="345"/>
      <c r="F9" s="345"/>
      <c r="G9" s="104"/>
    </row>
    <row r="10" spans="1:7" ht="24" x14ac:dyDescent="0.45">
      <c r="A10" s="246" t="s">
        <v>44</v>
      </c>
      <c r="B10" s="346" t="s">
        <v>410</v>
      </c>
      <c r="C10" s="346"/>
      <c r="D10" s="346"/>
      <c r="E10" s="346"/>
      <c r="F10" s="346"/>
      <c r="G10" s="104"/>
    </row>
    <row r="11" spans="1:7" ht="24" x14ac:dyDescent="0.45">
      <c r="A11" s="245" t="s">
        <v>43</v>
      </c>
      <c r="B11" s="341">
        <v>43196</v>
      </c>
      <c r="C11" s="341"/>
      <c r="D11" s="341"/>
      <c r="E11" s="341"/>
      <c r="F11" s="341"/>
      <c r="G11" s="104"/>
    </row>
    <row r="12" spans="1:7" ht="24" x14ac:dyDescent="0.45">
      <c r="A12" s="245" t="s">
        <v>239</v>
      </c>
      <c r="B12" s="339">
        <f>D549</f>
        <v>0.93457943925233644</v>
      </c>
      <c r="C12" s="339"/>
      <c r="D12" s="339"/>
      <c r="E12" s="339"/>
      <c r="F12" s="339"/>
      <c r="G12" s="104"/>
    </row>
    <row r="13" spans="1:7" ht="22.5" x14ac:dyDescent="0.45">
      <c r="D13" s="340"/>
      <c r="E13" s="340"/>
      <c r="F13" s="340"/>
      <c r="G13" s="340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43196</v>
      </c>
      <c r="B16" s="143"/>
      <c r="C16" s="143"/>
      <c r="D16" s="143"/>
      <c r="E16" s="143"/>
      <c r="F16" s="156"/>
    </row>
    <row r="17" spans="1:8" ht="16.5" customHeight="1" x14ac:dyDescent="0.3">
      <c r="A17" s="323" t="s">
        <v>30</v>
      </c>
      <c r="B17" s="324" t="s">
        <v>31</v>
      </c>
      <c r="C17" s="324"/>
      <c r="D17" s="324" t="s">
        <v>46</v>
      </c>
      <c r="E17" s="325" t="s">
        <v>310</v>
      </c>
      <c r="F17" s="325" t="s">
        <v>357</v>
      </c>
    </row>
    <row r="18" spans="1:8" ht="16.5" customHeight="1" x14ac:dyDescent="0.3">
      <c r="A18" s="323"/>
      <c r="B18" s="247" t="s">
        <v>34</v>
      </c>
      <c r="C18" s="247" t="s">
        <v>33</v>
      </c>
      <c r="D18" s="324"/>
      <c r="E18" s="325"/>
      <c r="F18" s="325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ht="33" x14ac:dyDescent="0.3">
      <c r="A24" s="41" t="s">
        <v>264</v>
      </c>
      <c r="B24" s="109">
        <v>1</v>
      </c>
      <c r="C24" s="110"/>
      <c r="D24" s="106" t="s">
        <v>430</v>
      </c>
      <c r="E24" s="95"/>
      <c r="F24" s="158" t="s">
        <v>355</v>
      </c>
      <c r="G24" s="106"/>
    </row>
    <row r="25" spans="1:8" x14ac:dyDescent="0.3">
      <c r="A25" s="248" t="s">
        <v>36</v>
      </c>
      <c r="B25" s="248"/>
      <c r="C25" s="248"/>
      <c r="D25" s="248">
        <f>SUM(B21:C24)</f>
        <v>5</v>
      </c>
    </row>
    <row r="26" spans="1:8" x14ac:dyDescent="0.3">
      <c r="A26" s="248" t="s">
        <v>35</v>
      </c>
      <c r="B26" s="249"/>
      <c r="C26" s="250"/>
      <c r="D26" s="251">
        <f>D25/(COUNT(B21:C24)*2)</f>
        <v>0.83333333333333337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30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1.75" customHeight="1" x14ac:dyDescent="0.3">
      <c r="A34" s="170" t="s">
        <v>153</v>
      </c>
      <c r="B34" s="109">
        <v>2</v>
      </c>
      <c r="C34" s="235" t="str">
        <f>IF(B34=0, -5, "0")</f>
        <v>0</v>
      </c>
      <c r="D34" s="312" t="s">
        <v>411</v>
      </c>
      <c r="E34" s="73"/>
      <c r="F34" s="158"/>
      <c r="G34" s="106"/>
    </row>
    <row r="35" spans="1:7" ht="66" x14ac:dyDescent="0.3">
      <c r="A35" s="145" t="s">
        <v>11</v>
      </c>
      <c r="B35" s="109">
        <v>1</v>
      </c>
      <c r="C35" s="112" t="str">
        <f>IF(B35=0, -5, "0")</f>
        <v>0</v>
      </c>
      <c r="D35" s="102" t="s">
        <v>429</v>
      </c>
      <c r="E35" s="73"/>
      <c r="F35" s="158" t="s">
        <v>355</v>
      </c>
    </row>
    <row r="36" spans="1:7" ht="18" x14ac:dyDescent="0.3">
      <c r="A36" s="4" t="s">
        <v>250</v>
      </c>
      <c r="B36" s="109" t="s">
        <v>32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3" t="s">
        <v>378</v>
      </c>
      <c r="B38" s="334"/>
      <c r="C38" s="334"/>
      <c r="D38" s="334"/>
      <c r="E38" s="334"/>
      <c r="F38" s="335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2</v>
      </c>
      <c r="C40" s="109"/>
      <c r="D40" s="74"/>
      <c r="E40" s="73"/>
      <c r="F40" s="158"/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199">
        <v>1</v>
      </c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21</v>
      </c>
    </row>
    <row r="43" spans="1:7" x14ac:dyDescent="0.3">
      <c r="A43" s="248" t="s">
        <v>35</v>
      </c>
      <c r="B43" s="249"/>
      <c r="C43" s="250"/>
      <c r="D43" s="251">
        <f>D42/(COUNT(B29:C37,B39:C41)*2)</f>
        <v>0.95454545454545459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26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0.9285714285714286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43196</v>
      </c>
      <c r="B49" s="103"/>
      <c r="C49" s="111"/>
      <c r="D49" s="103"/>
    </row>
    <row r="50" spans="1:7" x14ac:dyDescent="0.3">
      <c r="A50" s="323" t="s">
        <v>30</v>
      </c>
      <c r="B50" s="324" t="s">
        <v>31</v>
      </c>
      <c r="C50" s="324"/>
      <c r="D50" s="324" t="s">
        <v>46</v>
      </c>
      <c r="E50" s="325" t="s">
        <v>310</v>
      </c>
      <c r="F50" s="325" t="s">
        <v>359</v>
      </c>
      <c r="G50" s="106"/>
    </row>
    <row r="51" spans="1:7" x14ac:dyDescent="0.3">
      <c r="A51" s="323"/>
      <c r="B51" s="247" t="s">
        <v>34</v>
      </c>
      <c r="C51" s="247" t="s">
        <v>33</v>
      </c>
      <c r="D51" s="324"/>
      <c r="E51" s="325"/>
      <c r="F51" s="325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3" t="s">
        <v>378</v>
      </c>
      <c r="B94" s="334"/>
      <c r="C94" s="334"/>
      <c r="D94" s="334"/>
      <c r="E94" s="334"/>
      <c r="F94" s="335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199"/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43196</v>
      </c>
      <c r="B106" s="103"/>
      <c r="C106" s="111"/>
      <c r="D106" s="103"/>
    </row>
    <row r="107" spans="1:7" x14ac:dyDescent="0.3">
      <c r="A107" s="323" t="s">
        <v>30</v>
      </c>
      <c r="B107" s="324" t="s">
        <v>31</v>
      </c>
      <c r="C107" s="324"/>
      <c r="D107" s="324" t="s">
        <v>46</v>
      </c>
      <c r="E107" s="325" t="s">
        <v>310</v>
      </c>
      <c r="F107" s="325" t="s">
        <v>359</v>
      </c>
    </row>
    <row r="108" spans="1:7" x14ac:dyDescent="0.3">
      <c r="A108" s="323"/>
      <c r="B108" s="247" t="s">
        <v>34</v>
      </c>
      <c r="C108" s="247" t="s">
        <v>33</v>
      </c>
      <c r="D108" s="324"/>
      <c r="E108" s="325"/>
      <c r="F108" s="325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6" t="s">
        <v>378</v>
      </c>
      <c r="B148" s="337"/>
      <c r="C148" s="337"/>
      <c r="D148" s="338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199"/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43196</v>
      </c>
      <c r="B161" s="103"/>
      <c r="C161" s="111"/>
      <c r="D161" s="106"/>
    </row>
    <row r="162" spans="1:7" x14ac:dyDescent="0.3">
      <c r="A162" s="323" t="s">
        <v>30</v>
      </c>
      <c r="B162" s="324" t="s">
        <v>31</v>
      </c>
      <c r="C162" s="324"/>
      <c r="D162" s="324" t="s">
        <v>46</v>
      </c>
      <c r="E162" s="325" t="s">
        <v>310</v>
      </c>
      <c r="F162" s="325" t="s">
        <v>359</v>
      </c>
      <c r="G162" s="106"/>
    </row>
    <row r="163" spans="1:7" x14ac:dyDescent="0.3">
      <c r="A163" s="323"/>
      <c r="B163" s="247" t="s">
        <v>34</v>
      </c>
      <c r="C163" s="247" t="s">
        <v>33</v>
      </c>
      <c r="D163" s="324"/>
      <c r="E163" s="325"/>
      <c r="F163" s="325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9" t="s">
        <v>378</v>
      </c>
      <c r="B195" s="329"/>
      <c r="C195" s="329"/>
      <c r="D195" s="329"/>
      <c r="E195" s="329"/>
      <c r="F195" s="329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199"/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43196</v>
      </c>
      <c r="B208" s="103"/>
      <c r="C208" s="111"/>
      <c r="D208" s="103"/>
    </row>
    <row r="209" spans="1:7" x14ac:dyDescent="0.3">
      <c r="A209" s="323" t="s">
        <v>30</v>
      </c>
      <c r="B209" s="324" t="s">
        <v>31</v>
      </c>
      <c r="C209" s="324"/>
      <c r="D209" s="324" t="s">
        <v>46</v>
      </c>
      <c r="E209" s="325" t="s">
        <v>310</v>
      </c>
      <c r="F209" s="325" t="s">
        <v>359</v>
      </c>
      <c r="G209" s="106"/>
    </row>
    <row r="210" spans="1:7" x14ac:dyDescent="0.3">
      <c r="A210" s="323"/>
      <c r="B210" s="247" t="s">
        <v>34</v>
      </c>
      <c r="C210" s="247" t="s">
        <v>33</v>
      </c>
      <c r="D210" s="324"/>
      <c r="E210" s="325"/>
      <c r="F210" s="325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29" t="s">
        <v>378</v>
      </c>
      <c r="B256" s="329"/>
      <c r="C256" s="329"/>
      <c r="D256" s="329"/>
      <c r="E256" s="329"/>
      <c r="F256" s="329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199"/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43196</v>
      </c>
      <c r="B269" s="103"/>
      <c r="C269" s="111"/>
      <c r="D269" s="103"/>
      <c r="F269" s="160"/>
      <c r="G269" s="168"/>
    </row>
    <row r="270" spans="1:7" s="13" customFormat="1" x14ac:dyDescent="0.3">
      <c r="A270" s="323" t="s">
        <v>30</v>
      </c>
      <c r="B270" s="324" t="s">
        <v>31</v>
      </c>
      <c r="C270" s="324"/>
      <c r="D270" s="324" t="s">
        <v>46</v>
      </c>
      <c r="E270" s="325" t="s">
        <v>310</v>
      </c>
      <c r="F270" s="325" t="s">
        <v>359</v>
      </c>
      <c r="G270" s="168"/>
    </row>
    <row r="271" spans="1:7" s="13" customFormat="1" x14ac:dyDescent="0.3">
      <c r="A271" s="323"/>
      <c r="B271" s="247" t="s">
        <v>34</v>
      </c>
      <c r="C271" s="247" t="s">
        <v>33</v>
      </c>
      <c r="D271" s="324"/>
      <c r="E271" s="325"/>
      <c r="F271" s="325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30" t="s">
        <v>395</v>
      </c>
      <c r="B308" s="331"/>
      <c r="C308" s="331"/>
      <c r="D308" s="331"/>
      <c r="E308" s="331"/>
      <c r="F308" s="332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199"/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43196</v>
      </c>
      <c r="B321" s="103"/>
      <c r="C321" s="111"/>
      <c r="D321" s="106"/>
    </row>
    <row r="322" spans="1:7" x14ac:dyDescent="0.3">
      <c r="A322" s="323" t="s">
        <v>30</v>
      </c>
      <c r="B322" s="324" t="s">
        <v>31</v>
      </c>
      <c r="C322" s="324"/>
      <c r="D322" s="324" t="s">
        <v>46</v>
      </c>
      <c r="E322" s="325" t="s">
        <v>310</v>
      </c>
      <c r="F322" s="325" t="s">
        <v>359</v>
      </c>
      <c r="G322" s="106"/>
    </row>
    <row r="323" spans="1:7" x14ac:dyDescent="0.3">
      <c r="A323" s="323"/>
      <c r="B323" s="247" t="s">
        <v>34</v>
      </c>
      <c r="C323" s="247" t="s">
        <v>33</v>
      </c>
      <c r="D323" s="324"/>
      <c r="E323" s="325"/>
      <c r="F323" s="325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ht="33" x14ac:dyDescent="0.3">
      <c r="A325" s="5" t="s">
        <v>6</v>
      </c>
      <c r="B325" s="109" t="s">
        <v>32</v>
      </c>
      <c r="C325" s="109"/>
      <c r="D325" s="74" t="s">
        <v>412</v>
      </c>
      <c r="E325" s="73"/>
      <c r="F325" s="158"/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>
        <v>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14</v>
      </c>
    </row>
    <row r="334" spans="1:7" x14ac:dyDescent="0.3">
      <c r="A334" s="248" t="s">
        <v>35</v>
      </c>
      <c r="B334" s="249"/>
      <c r="C334" s="250"/>
      <c r="D334" s="251">
        <f>D333/(COUNT(B325:C332)*2)</f>
        <v>1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2</v>
      </c>
      <c r="C338" s="109"/>
      <c r="D338" s="74"/>
      <c r="E338" s="73"/>
      <c r="F338" s="158"/>
    </row>
    <row r="339" spans="1:7" ht="49.5" x14ac:dyDescent="0.3">
      <c r="A339" s="4" t="s">
        <v>5</v>
      </c>
      <c r="B339" s="109">
        <v>1</v>
      </c>
      <c r="C339" s="109"/>
      <c r="D339" s="108" t="s">
        <v>413</v>
      </c>
      <c r="E339" s="73"/>
      <c r="F339" s="158" t="s">
        <v>355</v>
      </c>
    </row>
    <row r="340" spans="1:7" ht="18" x14ac:dyDescent="0.35">
      <c r="A340" s="164" t="s">
        <v>318</v>
      </c>
      <c r="B340" s="109">
        <v>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0" t="s">
        <v>378</v>
      </c>
      <c r="B349" s="331"/>
      <c r="C349" s="331"/>
      <c r="D349" s="331"/>
      <c r="E349" s="331"/>
      <c r="F349" s="331"/>
    </row>
    <row r="350" spans="1:7" s="91" customFormat="1" ht="27.75" customHeight="1" x14ac:dyDescent="0.3">
      <c r="A350" s="41" t="s">
        <v>360</v>
      </c>
      <c r="B350" s="109">
        <v>2</v>
      </c>
      <c r="C350" s="181"/>
      <c r="D350" s="233"/>
      <c r="E350" s="233"/>
      <c r="F350" s="158"/>
      <c r="G350" s="106"/>
    </row>
    <row r="351" spans="1:7" s="91" customFormat="1" x14ac:dyDescent="0.3">
      <c r="A351" s="173" t="s">
        <v>390</v>
      </c>
      <c r="B351" s="109">
        <v>2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>
        <f>IF(D353=1, 2, IF(AND(D353&lt;1,D353&gt;0), 1, "0"))</f>
        <v>2</v>
      </c>
      <c r="C353" s="109"/>
      <c r="D353" s="199">
        <v>1</v>
      </c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31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0.96875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45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0.97826086956521741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43196</v>
      </c>
      <c r="B361" s="103"/>
      <c r="C361" s="111"/>
      <c r="D361" s="103"/>
    </row>
    <row r="362" spans="1:7" x14ac:dyDescent="0.3">
      <c r="A362" s="323" t="s">
        <v>30</v>
      </c>
      <c r="B362" s="324" t="s">
        <v>31</v>
      </c>
      <c r="C362" s="324"/>
      <c r="D362" s="324" t="s">
        <v>46</v>
      </c>
      <c r="E362" s="325" t="s">
        <v>310</v>
      </c>
      <c r="F362" s="325" t="s">
        <v>359</v>
      </c>
      <c r="G362" s="106"/>
    </row>
    <row r="363" spans="1:7" x14ac:dyDescent="0.3">
      <c r="A363" s="323"/>
      <c r="B363" s="247" t="s">
        <v>34</v>
      </c>
      <c r="C363" s="247" t="s">
        <v>33</v>
      </c>
      <c r="D363" s="324"/>
      <c r="E363" s="325"/>
      <c r="F363" s="325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16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1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2</v>
      </c>
      <c r="C377" s="109"/>
      <c r="D377" s="74"/>
      <c r="E377" s="73"/>
      <c r="F377" s="158"/>
      <c r="G377" s="106"/>
    </row>
    <row r="378" spans="1:7" ht="66.75" x14ac:dyDescent="0.35">
      <c r="A378" s="206" t="s">
        <v>7</v>
      </c>
      <c r="B378" s="109">
        <v>1</v>
      </c>
      <c r="C378" s="112">
        <f>IF(B378=0, -10, IF(B378=1, -5, "0"))</f>
        <v>-5</v>
      </c>
      <c r="D378" s="74" t="s">
        <v>414</v>
      </c>
      <c r="E378" s="85"/>
      <c r="F378" s="158" t="s">
        <v>355</v>
      </c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x14ac:dyDescent="0.3">
      <c r="A381" s="237" t="s">
        <v>101</v>
      </c>
      <c r="B381" s="109">
        <v>2</v>
      </c>
      <c r="C381" s="225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29" t="s">
        <v>378</v>
      </c>
      <c r="B383" s="329"/>
      <c r="C383" s="329"/>
      <c r="D383" s="329"/>
      <c r="E383" s="329"/>
      <c r="F383" s="329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2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>
        <f>IF(D386=1, 2, IF(AND(D386&lt;1,D386&gt;0), 1, "0"))</f>
        <v>2</v>
      </c>
      <c r="C386" s="109"/>
      <c r="D386" s="199">
        <v>1</v>
      </c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12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0.6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28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0.77777777777777779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43196</v>
      </c>
      <c r="B394" s="103"/>
      <c r="C394" s="111"/>
      <c r="D394" s="106"/>
      <c r="G394" s="106"/>
    </row>
    <row r="395" spans="1:7" x14ac:dyDescent="0.3">
      <c r="A395" s="323" t="s">
        <v>30</v>
      </c>
      <c r="B395" s="324" t="s">
        <v>31</v>
      </c>
      <c r="C395" s="324"/>
      <c r="D395" s="324" t="s">
        <v>46</v>
      </c>
      <c r="E395" s="325" t="s">
        <v>310</v>
      </c>
      <c r="F395" s="325" t="s">
        <v>359</v>
      </c>
      <c r="G395" s="106"/>
    </row>
    <row r="396" spans="1:7" x14ac:dyDescent="0.3">
      <c r="A396" s="323"/>
      <c r="B396" s="247" t="s">
        <v>34</v>
      </c>
      <c r="C396" s="247" t="s">
        <v>33</v>
      </c>
      <c r="D396" s="324"/>
      <c r="E396" s="325"/>
      <c r="F396" s="325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2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16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1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ht="49.5" x14ac:dyDescent="0.3">
      <c r="A415" s="164" t="s">
        <v>105</v>
      </c>
      <c r="B415" s="109">
        <v>1</v>
      </c>
      <c r="C415" s="112" t="str">
        <f>IF(B415=0, -5, "0")</f>
        <v>0</v>
      </c>
      <c r="D415" s="313" t="s">
        <v>415</v>
      </c>
      <c r="E415" s="73"/>
      <c r="F415" s="158" t="s">
        <v>356</v>
      </c>
      <c r="G415" s="106"/>
    </row>
    <row r="416" spans="1:7" ht="24.75" customHeight="1" x14ac:dyDescent="0.3">
      <c r="A416" s="53" t="s">
        <v>155</v>
      </c>
      <c r="B416" s="109">
        <v>1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12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0.8571428571428571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29" t="s">
        <v>378</v>
      </c>
      <c r="B435" s="329"/>
      <c r="C435" s="329"/>
      <c r="D435" s="329"/>
      <c r="E435" s="329"/>
      <c r="F435" s="329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x14ac:dyDescent="0.3">
      <c r="A437" s="9" t="s">
        <v>390</v>
      </c>
      <c r="B437" s="109">
        <v>2</v>
      </c>
      <c r="C437" s="109"/>
      <c r="D437" s="108"/>
      <c r="E437" s="73"/>
      <c r="F437" s="158"/>
      <c r="G437" s="11"/>
    </row>
    <row r="438" spans="1:7" x14ac:dyDescent="0.3">
      <c r="A438" s="240" t="s">
        <v>391</v>
      </c>
      <c r="B438" s="109">
        <v>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>
        <f>IF(D439=1, 2, IF(AND(D439&lt;1,D439&gt;0), 1, "0"))</f>
        <v>2</v>
      </c>
      <c r="C439" s="109"/>
      <c r="D439" s="199">
        <v>1</v>
      </c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18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1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56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0.96551724137931039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43196</v>
      </c>
      <c r="B447" s="103"/>
      <c r="C447" s="111"/>
      <c r="D447" s="103"/>
    </row>
    <row r="448" spans="1:7" x14ac:dyDescent="0.3">
      <c r="A448" s="323" t="s">
        <v>30</v>
      </c>
      <c r="B448" s="324" t="s">
        <v>31</v>
      </c>
      <c r="C448" s="324"/>
      <c r="D448" s="324" t="s">
        <v>46</v>
      </c>
      <c r="E448" s="325" t="s">
        <v>310</v>
      </c>
      <c r="F448" s="325" t="s">
        <v>359</v>
      </c>
      <c r="G448" s="106"/>
    </row>
    <row r="449" spans="1:6" x14ac:dyDescent="0.3">
      <c r="A449" s="323"/>
      <c r="B449" s="247" t="s">
        <v>34</v>
      </c>
      <c r="C449" s="247" t="s">
        <v>33</v>
      </c>
      <c r="D449" s="324"/>
      <c r="E449" s="325"/>
      <c r="F449" s="325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26" t="s">
        <v>378</v>
      </c>
      <c r="B471" s="327"/>
      <c r="C471" s="327"/>
      <c r="D471" s="327"/>
      <c r="E471" s="327"/>
      <c r="F471" s="327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x14ac:dyDescent="0.3">
      <c r="A474" s="173" t="s">
        <v>390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199"/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8" t="s">
        <v>366</v>
      </c>
      <c r="B483" s="328"/>
      <c r="C483" s="328"/>
      <c r="D483" s="328"/>
      <c r="E483" s="280"/>
      <c r="F483" s="281"/>
    </row>
    <row r="484" spans="1:7" x14ac:dyDescent="0.3">
      <c r="A484" s="57">
        <f>B11</f>
        <v>43196</v>
      </c>
      <c r="B484" s="103"/>
      <c r="C484" s="111"/>
      <c r="D484" s="103"/>
    </row>
    <row r="485" spans="1:7" x14ac:dyDescent="0.3">
      <c r="A485" s="323" t="s">
        <v>30</v>
      </c>
      <c r="B485" s="324" t="s">
        <v>31</v>
      </c>
      <c r="C485" s="324"/>
      <c r="D485" s="324" t="s">
        <v>46</v>
      </c>
      <c r="E485" s="325" t="s">
        <v>310</v>
      </c>
      <c r="F485" s="325" t="s">
        <v>359</v>
      </c>
      <c r="G485" s="106"/>
    </row>
    <row r="486" spans="1:7" x14ac:dyDescent="0.3">
      <c r="A486" s="323"/>
      <c r="B486" s="247" t="s">
        <v>34</v>
      </c>
      <c r="C486" s="247" t="s">
        <v>33</v>
      </c>
      <c r="D486" s="324"/>
      <c r="E486" s="325"/>
      <c r="F486" s="325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ht="33" x14ac:dyDescent="0.3">
      <c r="A492" s="49" t="s">
        <v>399</v>
      </c>
      <c r="B492" s="109">
        <v>1</v>
      </c>
      <c r="C492" s="110"/>
      <c r="D492" s="95" t="s">
        <v>416</v>
      </c>
      <c r="E492" s="85"/>
      <c r="F492" s="158" t="s">
        <v>356</v>
      </c>
      <c r="G492" s="106"/>
    </row>
    <row r="493" spans="1:7" x14ac:dyDescent="0.3">
      <c r="A493" s="248" t="s">
        <v>36</v>
      </c>
      <c r="B493" s="248"/>
      <c r="C493" s="248"/>
      <c r="D493" s="259">
        <f>SUM(B488:C492)</f>
        <v>9</v>
      </c>
    </row>
    <row r="494" spans="1:7" x14ac:dyDescent="0.3">
      <c r="A494" s="248" t="s">
        <v>35</v>
      </c>
      <c r="B494" s="249"/>
      <c r="C494" s="250"/>
      <c r="D494" s="251">
        <f>D493/(COUNT(B488:C492)*2)</f>
        <v>0.9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ht="33" x14ac:dyDescent="0.3">
      <c r="A497" s="8" t="s">
        <v>29</v>
      </c>
      <c r="B497" s="109">
        <v>2</v>
      </c>
      <c r="C497" s="109"/>
      <c r="D497" s="74" t="s">
        <v>417</v>
      </c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199">
        <v>1</v>
      </c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6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15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0.9375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43196</v>
      </c>
      <c r="B506" s="103"/>
      <c r="C506" s="111"/>
      <c r="D506" s="103"/>
    </row>
    <row r="507" spans="1:7" x14ac:dyDescent="0.3">
      <c r="A507" s="323" t="s">
        <v>30</v>
      </c>
      <c r="B507" s="324" t="s">
        <v>31</v>
      </c>
      <c r="C507" s="324"/>
      <c r="D507" s="324" t="s">
        <v>46</v>
      </c>
      <c r="E507" s="325" t="s">
        <v>310</v>
      </c>
      <c r="F507" s="325" t="s">
        <v>359</v>
      </c>
      <c r="G507" s="106"/>
    </row>
    <row r="508" spans="1:7" x14ac:dyDescent="0.3">
      <c r="A508" s="323"/>
      <c r="B508" s="247" t="s">
        <v>34</v>
      </c>
      <c r="C508" s="247" t="s">
        <v>33</v>
      </c>
      <c r="D508" s="324"/>
      <c r="E508" s="325"/>
      <c r="F508" s="325"/>
    </row>
    <row r="509" spans="1:7" ht="33" x14ac:dyDescent="0.3">
      <c r="A509" s="5" t="s">
        <v>15</v>
      </c>
      <c r="B509" s="109">
        <v>2</v>
      </c>
      <c r="C509" s="109"/>
      <c r="D509" s="74" t="s">
        <v>418</v>
      </c>
      <c r="E509" s="73"/>
      <c r="F509" s="158" t="s">
        <v>355</v>
      </c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199">
        <v>1</v>
      </c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8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43196</v>
      </c>
      <c r="B517" s="103"/>
      <c r="C517" s="111"/>
      <c r="D517" s="103"/>
    </row>
    <row r="518" spans="1:7" x14ac:dyDescent="0.3">
      <c r="A518" s="323" t="s">
        <v>30</v>
      </c>
      <c r="B518" s="324" t="s">
        <v>31</v>
      </c>
      <c r="C518" s="324"/>
      <c r="D518" s="324" t="s">
        <v>46</v>
      </c>
      <c r="E518" s="325" t="s">
        <v>310</v>
      </c>
      <c r="F518" s="325" t="s">
        <v>359</v>
      </c>
      <c r="G518" s="106"/>
    </row>
    <row r="519" spans="1:7" x14ac:dyDescent="0.3">
      <c r="A519" s="323"/>
      <c r="B519" s="247" t="s">
        <v>34</v>
      </c>
      <c r="C519" s="247" t="s">
        <v>33</v>
      </c>
      <c r="D519" s="324"/>
      <c r="E519" s="325"/>
      <c r="F519" s="325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 t="s">
        <v>355</v>
      </c>
    </row>
    <row r="522" spans="1:7" x14ac:dyDescent="0.3">
      <c r="A522" s="4" t="s">
        <v>47</v>
      </c>
      <c r="B522" s="109" t="s">
        <v>32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 t="s">
        <v>419</v>
      </c>
      <c r="E524" s="73"/>
      <c r="F524" s="158"/>
      <c r="G524" s="106"/>
    </row>
    <row r="525" spans="1:7" x14ac:dyDescent="0.3">
      <c r="A525" s="4" t="s">
        <v>79</v>
      </c>
      <c r="B525" s="109" t="s">
        <v>32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>
        <v>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188" t="s">
        <v>420</v>
      </c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 t="s">
        <v>32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2</v>
      </c>
      <c r="C532" s="116"/>
      <c r="D532" s="199">
        <v>1</v>
      </c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14</v>
      </c>
    </row>
    <row r="534" spans="1:7" x14ac:dyDescent="0.3">
      <c r="A534" s="248" t="s">
        <v>35</v>
      </c>
      <c r="B534" s="249"/>
      <c r="C534" s="250"/>
      <c r="D534" s="251">
        <f>D533/(COUNT(B520:C532)*2)</f>
        <v>1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43196</v>
      </c>
      <c r="B537" s="103"/>
      <c r="C537" s="111"/>
      <c r="D537" s="103"/>
      <c r="G537" s="106"/>
    </row>
    <row r="538" spans="1:7" x14ac:dyDescent="0.3">
      <c r="A538" s="323" t="s">
        <v>30</v>
      </c>
      <c r="B538" s="324" t="s">
        <v>31</v>
      </c>
      <c r="C538" s="324"/>
      <c r="D538" s="324" t="s">
        <v>46</v>
      </c>
      <c r="E538" s="325" t="s">
        <v>310</v>
      </c>
      <c r="F538" s="325" t="s">
        <v>359</v>
      </c>
      <c r="G538" s="106"/>
    </row>
    <row r="539" spans="1:7" x14ac:dyDescent="0.3">
      <c r="A539" s="323"/>
      <c r="B539" s="247" t="s">
        <v>34</v>
      </c>
      <c r="C539" s="247" t="s">
        <v>33</v>
      </c>
      <c r="D539" s="324"/>
      <c r="E539" s="325"/>
      <c r="F539" s="325"/>
      <c r="G539" s="106"/>
    </row>
    <row r="540" spans="1:7" ht="18" x14ac:dyDescent="0.3">
      <c r="A540" s="53" t="s">
        <v>372</v>
      </c>
      <c r="B540" s="109">
        <v>2</v>
      </c>
      <c r="C540" s="109"/>
      <c r="D540" s="124"/>
      <c r="E540" s="73"/>
      <c r="F540" s="158" t="s">
        <v>355</v>
      </c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f>IF(D543=1, 2, IF(AND(D543&lt;1,D543&gt;0), 1, "0"))</f>
        <v>2</v>
      </c>
      <c r="C543" s="109"/>
      <c r="D543" s="199">
        <v>1</v>
      </c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1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200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0.93457943925233644</v>
      </c>
    </row>
  </sheetData>
  <sheetProtection algorithmName="SHA-512" hashValue="7McsFqOUZI8lhNeJFYM5SdRm6iIYD/h/5E+p+gDQ3jvlI2emIRfodA/zSOjK4nrNd6iUOsrdb+S40EJoaE8+Lw==" saltValue="uo0uw3FEYlCR9war5Vk2NQ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24" orientation="portrait" r:id="rId1"/>
  <rowBreaks count="4" manualBreakCount="4">
    <brk id="85" max="6" man="1"/>
    <brk id="202" max="6" man="1"/>
    <brk id="267" max="6" man="1"/>
    <brk id="391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60" zoomScale="96" zoomScaleNormal="90" zoomScaleSheetLayoutView="96" workbookViewId="0">
      <selection activeCell="F186" sqref="F186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2"/>
      <c r="E1" s="342"/>
      <c r="F1" s="342"/>
      <c r="G1" s="342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3" t="s">
        <v>50</v>
      </c>
      <c r="B6" s="363"/>
      <c r="C6" s="363"/>
      <c r="D6" s="363"/>
      <c r="E6" s="363"/>
      <c r="F6" s="363"/>
      <c r="G6" s="104"/>
    </row>
    <row r="7" spans="1:7" s="11" customFormat="1" ht="21.75" customHeight="1" x14ac:dyDescent="0.45">
      <c r="A7" s="344" t="str">
        <f>'A1 Exploitation'!A8:F8</f>
        <v>Ain Zaghouan 1</v>
      </c>
      <c r="B7" s="344"/>
      <c r="C7" s="344"/>
      <c r="D7" s="344"/>
      <c r="E7" s="344"/>
      <c r="F7" s="344"/>
      <c r="G7" s="104"/>
    </row>
    <row r="8" spans="1:7" s="11" customFormat="1" ht="24" x14ac:dyDescent="0.45">
      <c r="A8" s="245" t="s">
        <v>42</v>
      </c>
      <c r="B8" s="364" t="str">
        <f>'A1 Exploitation'!B9:F9</f>
        <v>Dr Raja Bouhalfaya</v>
      </c>
      <c r="C8" s="364"/>
      <c r="D8" s="364"/>
      <c r="E8" s="364"/>
      <c r="F8" s="364"/>
      <c r="G8" s="104"/>
    </row>
    <row r="9" spans="1:7" s="11" customFormat="1" ht="24" x14ac:dyDescent="0.45">
      <c r="A9" s="246" t="s">
        <v>44</v>
      </c>
      <c r="B9" s="365" t="str">
        <f>'A1 Exploitation'!B10:F10</f>
        <v>Directeur du magasin</v>
      </c>
      <c r="C9" s="365"/>
      <c r="D9" s="365"/>
      <c r="E9" s="365"/>
      <c r="F9" s="365"/>
      <c r="G9" s="104"/>
    </row>
    <row r="10" spans="1:7" s="11" customFormat="1" ht="24" x14ac:dyDescent="0.45">
      <c r="A10" s="245" t="s">
        <v>43</v>
      </c>
      <c r="B10" s="362">
        <f>'A1 Exploitation'!B11:F11</f>
        <v>43196</v>
      </c>
      <c r="C10" s="362"/>
      <c r="D10" s="362"/>
      <c r="E10" s="362"/>
      <c r="F10" s="362"/>
      <c r="G10" s="104"/>
    </row>
    <row r="11" spans="1:7" s="11" customFormat="1" ht="24" x14ac:dyDescent="0.45">
      <c r="A11" s="245" t="s">
        <v>294</v>
      </c>
      <c r="B11" s="361">
        <f>D199</f>
        <v>0.93181818181818177</v>
      </c>
      <c r="C11" s="361"/>
      <c r="D11" s="361"/>
      <c r="E11" s="361"/>
      <c r="F11" s="361"/>
      <c r="G11" s="104"/>
    </row>
    <row r="12" spans="1:7" s="11" customFormat="1" ht="22.5" x14ac:dyDescent="0.45">
      <c r="A12" s="10"/>
      <c r="D12" s="340"/>
      <c r="E12" s="340"/>
      <c r="F12" s="340"/>
      <c r="G12" s="340"/>
    </row>
    <row r="13" spans="1:7" s="11" customFormat="1" ht="11.25" customHeight="1" x14ac:dyDescent="0.3">
      <c r="A13" s="323" t="s">
        <v>30</v>
      </c>
      <c r="B13" s="324" t="s">
        <v>31</v>
      </c>
      <c r="C13" s="324"/>
      <c r="D13" s="324" t="s">
        <v>46</v>
      </c>
      <c r="E13" s="324" t="s">
        <v>190</v>
      </c>
      <c r="F13" s="324" t="s">
        <v>191</v>
      </c>
      <c r="G13" s="91"/>
    </row>
    <row r="14" spans="1:7" s="11" customFormat="1" ht="12.75" customHeight="1" x14ac:dyDescent="0.3">
      <c r="A14" s="323"/>
      <c r="B14" s="247" t="s">
        <v>34</v>
      </c>
      <c r="C14" s="247" t="s">
        <v>33</v>
      </c>
      <c r="D14" s="324"/>
      <c r="E14" s="324"/>
      <c r="F14" s="324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6" t="s">
        <v>0</v>
      </c>
      <c r="B16" s="357"/>
      <c r="C16" s="357"/>
      <c r="D16" s="357"/>
      <c r="E16" s="357"/>
      <c r="F16" s="357"/>
      <c r="G16" s="105" t="s">
        <v>355</v>
      </c>
    </row>
    <row r="17" spans="1:7" ht="33" x14ac:dyDescent="0.3">
      <c r="A17" s="14" t="s">
        <v>269</v>
      </c>
      <c r="B17" s="73">
        <v>2</v>
      </c>
      <c r="C17" s="73"/>
      <c r="D17" s="74" t="s">
        <v>421</v>
      </c>
      <c r="E17" s="73"/>
      <c r="F17" s="73"/>
      <c r="G17" s="105" t="s">
        <v>356</v>
      </c>
    </row>
    <row r="18" spans="1:7" x14ac:dyDescent="0.3">
      <c r="A18" s="17" t="s">
        <v>80</v>
      </c>
      <c r="B18" s="73" t="s">
        <v>32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 t="s">
        <v>355</v>
      </c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8" t="s">
        <v>36</v>
      </c>
      <c r="B22" s="354"/>
      <c r="C22" s="355"/>
      <c r="D22" s="290">
        <f>SUM(B17:C21)</f>
        <v>8</v>
      </c>
    </row>
    <row r="23" spans="1:7" x14ac:dyDescent="0.3">
      <c r="A23" s="349" t="s">
        <v>295</v>
      </c>
      <c r="B23" s="350"/>
      <c r="C23" s="351"/>
      <c r="D23" s="288">
        <f>D22/(COUNT(B17:C21)*2)</f>
        <v>1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7" t="s">
        <v>4</v>
      </c>
      <c r="B25" s="348"/>
      <c r="C25" s="348"/>
      <c r="D25" s="348"/>
      <c r="E25" s="348"/>
      <c r="F25" s="348"/>
    </row>
    <row r="26" spans="1:7" ht="33.75" x14ac:dyDescent="0.35">
      <c r="A26" s="29" t="s">
        <v>97</v>
      </c>
      <c r="B26" s="73" t="s">
        <v>32</v>
      </c>
      <c r="C26" s="99" t="str">
        <f>IF(B26=0, -5, "0")</f>
        <v>0</v>
      </c>
      <c r="D26" s="74" t="s">
        <v>412</v>
      </c>
      <c r="E26" s="74"/>
      <c r="F26" s="73"/>
    </row>
    <row r="27" spans="1:7" x14ac:dyDescent="0.3">
      <c r="A27" s="14" t="s">
        <v>90</v>
      </c>
      <c r="B27" s="73">
        <v>2</v>
      </c>
      <c r="C27" s="73"/>
      <c r="D27" s="74"/>
      <c r="E27" s="73"/>
      <c r="F27" s="73" t="s">
        <v>355</v>
      </c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49" t="s">
        <v>36</v>
      </c>
      <c r="B33" s="350"/>
      <c r="C33" s="351"/>
      <c r="D33" s="289">
        <f>SUM(B26:C32)</f>
        <v>12</v>
      </c>
    </row>
    <row r="34" spans="1:7" x14ac:dyDescent="0.3">
      <c r="A34" s="349" t="s">
        <v>295</v>
      </c>
      <c r="B34" s="350"/>
      <c r="C34" s="351"/>
      <c r="D34" s="288">
        <f>D33/(COUNT(B26:C32)*2)</f>
        <v>1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7" t="s">
        <v>219</v>
      </c>
      <c r="B36" s="348"/>
      <c r="C36" s="348"/>
      <c r="D36" s="348"/>
      <c r="E36" s="348"/>
      <c r="F36" s="348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49" t="s">
        <v>36</v>
      </c>
      <c r="B42" s="350"/>
      <c r="C42" s="351"/>
      <c r="D42" s="289">
        <f>SUM(B37:C41)</f>
        <v>0</v>
      </c>
      <c r="E42" s="12"/>
      <c r="F42" s="12"/>
      <c r="G42" s="105"/>
    </row>
    <row r="43" spans="1:7" s="19" customFormat="1" x14ac:dyDescent="0.3">
      <c r="A43" s="349" t="s">
        <v>295</v>
      </c>
      <c r="B43" s="350"/>
      <c r="C43" s="351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 t="s">
        <v>355</v>
      </c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 t="s">
        <v>422</v>
      </c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49" t="s">
        <v>36</v>
      </c>
      <c r="B52" s="350"/>
      <c r="C52" s="351"/>
      <c r="D52" s="289">
        <f>SUM(B46:C51)</f>
        <v>12</v>
      </c>
    </row>
    <row r="53" spans="1:7" x14ac:dyDescent="0.3">
      <c r="A53" s="349" t="s">
        <v>295</v>
      </c>
      <c r="B53" s="350"/>
      <c r="C53" s="351"/>
      <c r="D53" s="288">
        <f>D52/(COUNT(B46:C51)*2)</f>
        <v>1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7" t="s">
        <v>8</v>
      </c>
      <c r="B55" s="348"/>
      <c r="C55" s="348"/>
      <c r="D55" s="348"/>
      <c r="E55" s="348"/>
      <c r="F55" s="348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4" t="s">
        <v>423</v>
      </c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 t="s">
        <v>355</v>
      </c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x14ac:dyDescent="0.3">
      <c r="A59" s="20" t="s">
        <v>92</v>
      </c>
      <c r="B59" s="73">
        <v>2</v>
      </c>
      <c r="C59" s="73"/>
      <c r="D59" s="77"/>
      <c r="E59" s="73"/>
      <c r="F59" s="73"/>
    </row>
    <row r="60" spans="1:7" ht="66.75" x14ac:dyDescent="0.35">
      <c r="A60" s="30" t="s">
        <v>221</v>
      </c>
      <c r="B60" s="73">
        <v>2</v>
      </c>
      <c r="C60" s="99" t="str">
        <f>IF(B60=0, -5, "0")</f>
        <v>0</v>
      </c>
      <c r="D60" s="74" t="s">
        <v>424</v>
      </c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49" t="s">
        <v>36</v>
      </c>
      <c r="B63" s="350"/>
      <c r="C63" s="351"/>
      <c r="D63" s="289">
        <f>SUM(B56:C62)</f>
        <v>12</v>
      </c>
    </row>
    <row r="64" spans="1:7" x14ac:dyDescent="0.3">
      <c r="A64" s="349" t="s">
        <v>295</v>
      </c>
      <c r="B64" s="350"/>
      <c r="C64" s="351"/>
      <c r="D64" s="288">
        <f>D63/(COUNT(B56:C62)*2)</f>
        <v>1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7" t="s">
        <v>130</v>
      </c>
      <c r="B66" s="348"/>
      <c r="C66" s="348"/>
      <c r="D66" s="348"/>
      <c r="E66" s="348"/>
      <c r="F66" s="348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49" t="s">
        <v>36</v>
      </c>
      <c r="B84" s="350"/>
      <c r="C84" s="351"/>
      <c r="D84" s="289">
        <f>SUM(B67:C83)</f>
        <v>0</v>
      </c>
    </row>
    <row r="85" spans="1:7" x14ac:dyDescent="0.3">
      <c r="A85" s="349" t="s">
        <v>295</v>
      </c>
      <c r="B85" s="350"/>
      <c r="C85" s="351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7" t="s">
        <v>211</v>
      </c>
      <c r="B87" s="348"/>
      <c r="C87" s="348"/>
      <c r="D87" s="348"/>
      <c r="E87" s="348"/>
      <c r="F87" s="348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49" t="s">
        <v>36</v>
      </c>
      <c r="B102" s="350"/>
      <c r="C102" s="351"/>
      <c r="D102" s="289">
        <f>SUM(B88:C101)</f>
        <v>0</v>
      </c>
    </row>
    <row r="103" spans="1:7" x14ac:dyDescent="0.3">
      <c r="A103" s="349" t="s">
        <v>295</v>
      </c>
      <c r="B103" s="350"/>
      <c r="C103" s="351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7" t="s">
        <v>212</v>
      </c>
      <c r="B106" s="348"/>
      <c r="C106" s="348"/>
      <c r="D106" s="348"/>
      <c r="E106" s="348"/>
      <c r="F106" s="348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49" t="s">
        <v>36</v>
      </c>
      <c r="B118" s="350"/>
      <c r="C118" s="351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9" t="s">
        <v>295</v>
      </c>
      <c r="B119" s="350"/>
      <c r="C119" s="351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7" t="s">
        <v>185</v>
      </c>
      <c r="B121" s="348"/>
      <c r="C121" s="348"/>
      <c r="D121" s="348"/>
      <c r="E121" s="348"/>
      <c r="F121" s="348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9" t="s">
        <v>36</v>
      </c>
      <c r="B133" s="350"/>
      <c r="C133" s="351"/>
      <c r="D133" s="289">
        <f>SUM(B122:C132)</f>
        <v>0</v>
      </c>
    </row>
    <row r="134" spans="1:7" x14ac:dyDescent="0.3">
      <c r="A134" s="349" t="s">
        <v>295</v>
      </c>
      <c r="B134" s="350"/>
      <c r="C134" s="351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7" t="s">
        <v>71</v>
      </c>
      <c r="B136" s="348"/>
      <c r="C136" s="348"/>
      <c r="D136" s="348"/>
      <c r="E136" s="348"/>
      <c r="F136" s="348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49" t="s">
        <v>36</v>
      </c>
      <c r="B149" s="350"/>
      <c r="C149" s="351"/>
      <c r="D149" s="289">
        <f>SUM(B137:C148)</f>
        <v>0</v>
      </c>
    </row>
    <row r="150" spans="1:7" x14ac:dyDescent="0.3">
      <c r="A150" s="349" t="s">
        <v>295</v>
      </c>
      <c r="B150" s="350"/>
      <c r="C150" s="351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7" t="s">
        <v>217</v>
      </c>
      <c r="B152" s="348"/>
      <c r="C152" s="348"/>
      <c r="D152" s="348"/>
      <c r="E152" s="348"/>
      <c r="F152" s="348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ht="33" x14ac:dyDescent="0.3">
      <c r="A159" s="58" t="s">
        <v>321</v>
      </c>
      <c r="B159" s="73">
        <v>1</v>
      </c>
      <c r="C159" s="73"/>
      <c r="D159" s="74" t="s">
        <v>417</v>
      </c>
      <c r="E159" s="73"/>
      <c r="F159" s="73" t="s">
        <v>356</v>
      </c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49" t="s">
        <v>36</v>
      </c>
      <c r="B161" s="354"/>
      <c r="C161" s="355"/>
      <c r="D161" s="290">
        <f>SUM(B153:C160)</f>
        <v>15</v>
      </c>
    </row>
    <row r="162" spans="1:7" x14ac:dyDescent="0.3">
      <c r="A162" s="349" t="s">
        <v>295</v>
      </c>
      <c r="B162" s="350"/>
      <c r="C162" s="351"/>
      <c r="D162" s="288">
        <f>D161/(COUNT(B153:C160)*2)</f>
        <v>0.9375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7" t="s">
        <v>77</v>
      </c>
      <c r="B164" s="348"/>
      <c r="C164" s="348"/>
      <c r="D164" s="348"/>
      <c r="E164" s="348"/>
      <c r="F164" s="348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2</v>
      </c>
      <c r="C168" s="73"/>
      <c r="D168" s="73"/>
      <c r="E168" s="74"/>
      <c r="F168" s="73"/>
    </row>
    <row r="169" spans="1:7" x14ac:dyDescent="0.3">
      <c r="A169" s="349" t="s">
        <v>36</v>
      </c>
      <c r="B169" s="350"/>
      <c r="C169" s="351"/>
      <c r="D169" s="289">
        <f>SUM(B165:C168)</f>
        <v>6</v>
      </c>
    </row>
    <row r="170" spans="1:7" x14ac:dyDescent="0.3">
      <c r="A170" s="349" t="s">
        <v>295</v>
      </c>
      <c r="B170" s="350"/>
      <c r="C170" s="351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2" t="s">
        <v>17</v>
      </c>
      <c r="B172" s="353"/>
      <c r="C172" s="353"/>
      <c r="D172" s="353"/>
      <c r="E172" s="353"/>
      <c r="F172" s="353"/>
    </row>
    <row r="173" spans="1:7" x14ac:dyDescent="0.3">
      <c r="A173" s="17" t="s">
        <v>180</v>
      </c>
      <c r="B173" s="73">
        <v>2</v>
      </c>
      <c r="C173" s="73"/>
      <c r="D173" s="98"/>
      <c r="E173" s="73"/>
      <c r="F173" s="73"/>
    </row>
    <row r="174" spans="1:7" ht="66" x14ac:dyDescent="0.3">
      <c r="A174" s="14" t="s">
        <v>87</v>
      </c>
      <c r="B174" s="73">
        <v>0</v>
      </c>
      <c r="C174" s="73"/>
      <c r="D174" s="92" t="s">
        <v>425</v>
      </c>
      <c r="E174" s="74" t="s">
        <v>426</v>
      </c>
      <c r="F174" s="73" t="s">
        <v>356</v>
      </c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49" t="s">
        <v>36</v>
      </c>
      <c r="B177" s="350"/>
      <c r="C177" s="351"/>
      <c r="D177" s="289">
        <f>SUM(B173:C176)</f>
        <v>6</v>
      </c>
    </row>
    <row r="178" spans="1:7" x14ac:dyDescent="0.3">
      <c r="A178" s="349" t="s">
        <v>295</v>
      </c>
      <c r="B178" s="350"/>
      <c r="C178" s="351"/>
      <c r="D178" s="288">
        <f>D177/(COUNT(B173:C176)*2)</f>
        <v>0.75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7" t="s">
        <v>78</v>
      </c>
      <c r="B180" s="348"/>
      <c r="C180" s="348"/>
      <c r="D180" s="348"/>
      <c r="E180" s="348"/>
      <c r="F180" s="348"/>
    </row>
    <row r="181" spans="1:7" ht="33" x14ac:dyDescent="0.3">
      <c r="A181" s="31" t="s">
        <v>315</v>
      </c>
      <c r="B181" s="73">
        <v>0</v>
      </c>
      <c r="C181" s="73"/>
      <c r="D181" s="74" t="s">
        <v>420</v>
      </c>
      <c r="E181" s="74" t="s">
        <v>427</v>
      </c>
      <c r="F181" s="73" t="s">
        <v>356</v>
      </c>
    </row>
    <row r="182" spans="1:7" x14ac:dyDescent="0.3">
      <c r="A182" s="39" t="s">
        <v>220</v>
      </c>
      <c r="B182" s="73">
        <v>2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ht="66" x14ac:dyDescent="0.3">
      <c r="A185" s="14" t="s">
        <v>309</v>
      </c>
      <c r="B185" s="73">
        <v>1</v>
      </c>
      <c r="C185" s="73"/>
      <c r="D185" s="74" t="s">
        <v>428</v>
      </c>
      <c r="E185" s="73"/>
      <c r="F185" s="73" t="s">
        <v>356</v>
      </c>
    </row>
    <row r="186" spans="1:7" x14ac:dyDescent="0.3">
      <c r="A186" s="349" t="s">
        <v>36</v>
      </c>
      <c r="B186" s="350"/>
      <c r="C186" s="351"/>
      <c r="D186" s="289">
        <f>SUM(B181:C185)</f>
        <v>7</v>
      </c>
    </row>
    <row r="187" spans="1:7" x14ac:dyDescent="0.3">
      <c r="A187" s="349" t="s">
        <v>295</v>
      </c>
      <c r="B187" s="350"/>
      <c r="C187" s="351"/>
      <c r="D187" s="288">
        <f>D186/(COUNT(B181:C185)*2)</f>
        <v>0.7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7" t="s">
        <v>216</v>
      </c>
      <c r="B189" s="348"/>
      <c r="C189" s="348"/>
      <c r="D189" s="348"/>
      <c r="E189" s="348"/>
      <c r="F189" s="348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218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49" t="s">
        <v>36</v>
      </c>
      <c r="B194" s="350"/>
      <c r="C194" s="351"/>
      <c r="D194" s="259">
        <f>SUM(B190:C193)</f>
        <v>4</v>
      </c>
    </row>
    <row r="195" spans="1:6" x14ac:dyDescent="0.3">
      <c r="A195" s="349" t="s">
        <v>295</v>
      </c>
      <c r="B195" s="350"/>
      <c r="C195" s="351"/>
      <c r="D195" s="288">
        <f>D194/(COUNT(B190:C193)*2)</f>
        <v>1</v>
      </c>
    </row>
    <row r="197" spans="1:6" ht="18" x14ac:dyDescent="0.35">
      <c r="A197" s="47" t="s">
        <v>246</v>
      </c>
      <c r="B197" s="46"/>
      <c r="C197" s="46"/>
      <c r="D197" s="238">
        <v>1</v>
      </c>
      <c r="E197" s="231"/>
      <c r="F197" s="232"/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82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0.93181818181818177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5" orientation="portrait" r:id="rId1"/>
  <rowBreaks count="1" manualBreakCount="1">
    <brk id="85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8" zoomScaleSheetLayoutView="100" workbookViewId="0">
      <selection activeCell="B10" sqref="B10:F10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2"/>
      <c r="E1" s="342"/>
      <c r="F1" s="342"/>
      <c r="G1" s="342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43" t="s">
        <v>179</v>
      </c>
      <c r="B7" s="343"/>
      <c r="C7" s="343"/>
      <c r="D7" s="343"/>
      <c r="E7" s="343"/>
      <c r="F7" s="343"/>
      <c r="G7" s="104"/>
    </row>
    <row r="8" spans="1:7" ht="29.25" x14ac:dyDescent="0.45">
      <c r="A8" s="344" t="str">
        <f>'Page de garde'!D18</f>
        <v>Ain Zaghouan 1</v>
      </c>
      <c r="B8" s="344"/>
      <c r="C8" s="344"/>
      <c r="D8" s="344"/>
      <c r="E8" s="344"/>
      <c r="F8" s="344"/>
      <c r="G8" s="104"/>
    </row>
    <row r="9" spans="1:7" ht="24" x14ac:dyDescent="0.45">
      <c r="A9" s="245" t="s">
        <v>42</v>
      </c>
      <c r="B9" s="345" t="s">
        <v>431</v>
      </c>
      <c r="C9" s="345"/>
      <c r="D9" s="345"/>
      <c r="E9" s="345"/>
      <c r="F9" s="345"/>
      <c r="G9" s="104"/>
    </row>
    <row r="10" spans="1:7" ht="24" x14ac:dyDescent="0.45">
      <c r="A10" s="246" t="s">
        <v>44</v>
      </c>
      <c r="B10" s="346" t="s">
        <v>410</v>
      </c>
      <c r="C10" s="346"/>
      <c r="D10" s="346"/>
      <c r="E10" s="346"/>
      <c r="F10" s="346"/>
      <c r="G10" s="104"/>
    </row>
    <row r="11" spans="1:7" ht="24" x14ac:dyDescent="0.45">
      <c r="A11" s="245" t="s">
        <v>43</v>
      </c>
      <c r="B11" s="341">
        <v>43375</v>
      </c>
      <c r="C11" s="341"/>
      <c r="D11" s="341"/>
      <c r="E11" s="341"/>
      <c r="F11" s="341"/>
      <c r="G11" s="104"/>
    </row>
    <row r="12" spans="1:7" ht="24" x14ac:dyDescent="0.45">
      <c r="A12" s="245" t="s">
        <v>239</v>
      </c>
      <c r="B12" s="339">
        <f>D549</f>
        <v>0.89150943396226412</v>
      </c>
      <c r="C12" s="339"/>
      <c r="D12" s="339"/>
      <c r="E12" s="339"/>
      <c r="F12" s="339"/>
      <c r="G12" s="104"/>
    </row>
    <row r="13" spans="1:7" ht="22.5" x14ac:dyDescent="0.45">
      <c r="D13" s="340"/>
      <c r="E13" s="340"/>
      <c r="F13" s="340"/>
      <c r="G13" s="340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43375</v>
      </c>
      <c r="B16" s="143"/>
      <c r="C16" s="143"/>
      <c r="D16" s="143"/>
      <c r="E16" s="143"/>
      <c r="F16" s="156"/>
    </row>
    <row r="17" spans="1:8" ht="16.5" customHeight="1" x14ac:dyDescent="0.3">
      <c r="A17" s="323" t="s">
        <v>30</v>
      </c>
      <c r="B17" s="324" t="s">
        <v>31</v>
      </c>
      <c r="C17" s="324"/>
      <c r="D17" s="324" t="s">
        <v>46</v>
      </c>
      <c r="E17" s="325" t="s">
        <v>310</v>
      </c>
      <c r="F17" s="325" t="s">
        <v>357</v>
      </c>
    </row>
    <row r="18" spans="1:8" ht="16.5" customHeight="1" x14ac:dyDescent="0.3">
      <c r="A18" s="323"/>
      <c r="B18" s="247" t="s">
        <v>34</v>
      </c>
      <c r="C18" s="247" t="s">
        <v>33</v>
      </c>
      <c r="D18" s="324"/>
      <c r="E18" s="325"/>
      <c r="F18" s="325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>
        <v>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 t="s">
        <v>32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3" t="s">
        <v>378</v>
      </c>
      <c r="B38" s="334"/>
      <c r="C38" s="334"/>
      <c r="D38" s="334"/>
      <c r="E38" s="334"/>
      <c r="F38" s="335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84" customHeight="1" x14ac:dyDescent="0.3">
      <c r="A40" s="53" t="s">
        <v>380</v>
      </c>
      <c r="B40" s="109">
        <v>0</v>
      </c>
      <c r="C40" s="109"/>
      <c r="D40" s="74" t="s">
        <v>432</v>
      </c>
      <c r="E40" s="126" t="s">
        <v>433</v>
      </c>
      <c r="F40" s="158"/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226">
        <f>IFERROR(E41/F41,"N.A")</f>
        <v>1</v>
      </c>
      <c r="E41" s="227">
        <f>COUNTIF('A1 Exploitation'!F21:F40,"ok")</f>
        <v>2</v>
      </c>
      <c r="F41" s="228">
        <f>COUNTA('A1 Exploitation'!F21:F40)</f>
        <v>2</v>
      </c>
    </row>
    <row r="42" spans="1:7" x14ac:dyDescent="0.3">
      <c r="A42" s="252" t="s">
        <v>36</v>
      </c>
      <c r="B42" s="252"/>
      <c r="C42" s="252"/>
      <c r="D42" s="252">
        <f>SUM(B29:C37,B39:C41)</f>
        <v>20</v>
      </c>
    </row>
    <row r="43" spans="1:7" x14ac:dyDescent="0.3">
      <c r="A43" s="248" t="s">
        <v>35</v>
      </c>
      <c r="B43" s="249"/>
      <c r="C43" s="250"/>
      <c r="D43" s="251">
        <f>D42/(COUNT(B29:C37,B39:C41)*2)</f>
        <v>0.90909090909090906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26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0.9285714285714286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43375</v>
      </c>
      <c r="B49" s="103"/>
      <c r="C49" s="111"/>
      <c r="D49" s="103"/>
    </row>
    <row r="50" spans="1:7" x14ac:dyDescent="0.3">
      <c r="A50" s="323" t="s">
        <v>30</v>
      </c>
      <c r="B50" s="324" t="s">
        <v>31</v>
      </c>
      <c r="C50" s="324"/>
      <c r="D50" s="324" t="s">
        <v>46</v>
      </c>
      <c r="E50" s="325" t="s">
        <v>310</v>
      </c>
      <c r="F50" s="325" t="s">
        <v>359</v>
      </c>
      <c r="G50" s="106"/>
    </row>
    <row r="51" spans="1:7" x14ac:dyDescent="0.3">
      <c r="A51" s="323"/>
      <c r="B51" s="247" t="s">
        <v>34</v>
      </c>
      <c r="C51" s="247" t="s">
        <v>33</v>
      </c>
      <c r="D51" s="324"/>
      <c r="E51" s="325"/>
      <c r="F51" s="325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ht="30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3" t="s">
        <v>378</v>
      </c>
      <c r="B94" s="334"/>
      <c r="C94" s="334"/>
      <c r="D94" s="334"/>
      <c r="E94" s="334"/>
      <c r="F94" s="335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455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456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109" t="s">
        <v>32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43375</v>
      </c>
      <c r="B106" s="103"/>
      <c r="C106" s="111"/>
      <c r="D106" s="103"/>
    </row>
    <row r="107" spans="1:7" x14ac:dyDescent="0.3">
      <c r="A107" s="323" t="s">
        <v>30</v>
      </c>
      <c r="B107" s="324" t="s">
        <v>31</v>
      </c>
      <c r="C107" s="324"/>
      <c r="D107" s="324" t="s">
        <v>46</v>
      </c>
      <c r="E107" s="325" t="s">
        <v>310</v>
      </c>
      <c r="F107" s="325" t="s">
        <v>359</v>
      </c>
    </row>
    <row r="108" spans="1:7" x14ac:dyDescent="0.3">
      <c r="A108" s="323"/>
      <c r="B108" s="247" t="s">
        <v>34</v>
      </c>
      <c r="C108" s="247" t="s">
        <v>33</v>
      </c>
      <c r="D108" s="324"/>
      <c r="E108" s="325"/>
      <c r="F108" s="325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457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6" t="s">
        <v>378</v>
      </c>
      <c r="B148" s="337"/>
      <c r="C148" s="337"/>
      <c r="D148" s="338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455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456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109" t="s">
        <v>32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43375</v>
      </c>
      <c r="B161" s="103"/>
      <c r="C161" s="111"/>
      <c r="D161" s="106"/>
    </row>
    <row r="162" spans="1:7" x14ac:dyDescent="0.3">
      <c r="A162" s="323" t="s">
        <v>30</v>
      </c>
      <c r="B162" s="324" t="s">
        <v>31</v>
      </c>
      <c r="C162" s="324"/>
      <c r="D162" s="324" t="s">
        <v>46</v>
      </c>
      <c r="E162" s="325" t="s">
        <v>310</v>
      </c>
      <c r="F162" s="325" t="s">
        <v>359</v>
      </c>
      <c r="G162" s="106"/>
    </row>
    <row r="163" spans="1:7" x14ac:dyDescent="0.3">
      <c r="A163" s="323"/>
      <c r="B163" s="247" t="s">
        <v>34</v>
      </c>
      <c r="C163" s="247" t="s">
        <v>33</v>
      </c>
      <c r="D163" s="324"/>
      <c r="E163" s="325"/>
      <c r="F163" s="325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9" t="s">
        <v>378</v>
      </c>
      <c r="B195" s="329"/>
      <c r="C195" s="329"/>
      <c r="D195" s="329"/>
      <c r="E195" s="329"/>
      <c r="F195" s="329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455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456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109" t="s">
        <v>32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43375</v>
      </c>
      <c r="B208" s="103"/>
      <c r="C208" s="111"/>
      <c r="D208" s="103"/>
    </row>
    <row r="209" spans="1:7" x14ac:dyDescent="0.3">
      <c r="A209" s="323" t="s">
        <v>30</v>
      </c>
      <c r="B209" s="324" t="s">
        <v>31</v>
      </c>
      <c r="C209" s="324"/>
      <c r="D209" s="324" t="s">
        <v>46</v>
      </c>
      <c r="E209" s="325" t="s">
        <v>310</v>
      </c>
      <c r="F209" s="325" t="s">
        <v>359</v>
      </c>
      <c r="G209" s="106"/>
    </row>
    <row r="210" spans="1:7" x14ac:dyDescent="0.3">
      <c r="A210" s="323"/>
      <c r="B210" s="247" t="s">
        <v>34</v>
      </c>
      <c r="C210" s="247" t="s">
        <v>33</v>
      </c>
      <c r="D210" s="324"/>
      <c r="E210" s="325"/>
      <c r="F210" s="325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29" t="s">
        <v>378</v>
      </c>
      <c r="B256" s="329"/>
      <c r="C256" s="329"/>
      <c r="D256" s="329"/>
      <c r="E256" s="329"/>
      <c r="F256" s="329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455</v>
      </c>
      <c r="B258" s="109" t="s">
        <v>32</v>
      </c>
      <c r="C258" s="110"/>
      <c r="D258" s="119"/>
      <c r="E258" s="85"/>
      <c r="F258" s="158"/>
      <c r="G258" s="106"/>
    </row>
    <row r="259" spans="1:7" ht="30" x14ac:dyDescent="0.3">
      <c r="A259" s="173" t="s">
        <v>456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109" t="s">
        <v>32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43375</v>
      </c>
      <c r="B269" s="103"/>
      <c r="C269" s="111"/>
      <c r="D269" s="103"/>
      <c r="F269" s="160"/>
      <c r="G269" s="168"/>
    </row>
    <row r="270" spans="1:7" s="13" customFormat="1" x14ac:dyDescent="0.3">
      <c r="A270" s="323" t="s">
        <v>30</v>
      </c>
      <c r="B270" s="324" t="s">
        <v>31</v>
      </c>
      <c r="C270" s="324"/>
      <c r="D270" s="324" t="s">
        <v>46</v>
      </c>
      <c r="E270" s="325" t="s">
        <v>310</v>
      </c>
      <c r="F270" s="325" t="s">
        <v>359</v>
      </c>
      <c r="G270" s="168"/>
    </row>
    <row r="271" spans="1:7" s="13" customFormat="1" x14ac:dyDescent="0.3">
      <c r="A271" s="323"/>
      <c r="B271" s="247" t="s">
        <v>34</v>
      </c>
      <c r="C271" s="247" t="s">
        <v>33</v>
      </c>
      <c r="D271" s="324"/>
      <c r="E271" s="325"/>
      <c r="F271" s="325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30" t="s">
        <v>395</v>
      </c>
      <c r="B308" s="331"/>
      <c r="C308" s="331"/>
      <c r="D308" s="331"/>
      <c r="E308" s="331"/>
      <c r="F308" s="332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455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456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109" t="s">
        <v>32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43375</v>
      </c>
      <c r="B321" s="103"/>
      <c r="C321" s="111"/>
      <c r="D321" s="106"/>
    </row>
    <row r="322" spans="1:7" x14ac:dyDescent="0.3">
      <c r="A322" s="323" t="s">
        <v>30</v>
      </c>
      <c r="B322" s="324" t="s">
        <v>31</v>
      </c>
      <c r="C322" s="324"/>
      <c r="D322" s="324" t="s">
        <v>46</v>
      </c>
      <c r="E322" s="325" t="s">
        <v>310</v>
      </c>
      <c r="F322" s="325" t="s">
        <v>359</v>
      </c>
      <c r="G322" s="106"/>
    </row>
    <row r="323" spans="1:7" x14ac:dyDescent="0.3">
      <c r="A323" s="323"/>
      <c r="B323" s="247" t="s">
        <v>34</v>
      </c>
      <c r="C323" s="247" t="s">
        <v>33</v>
      </c>
      <c r="D323" s="324"/>
      <c r="E323" s="325"/>
      <c r="F323" s="325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ht="49.5" x14ac:dyDescent="0.3">
      <c r="A325" s="5" t="s">
        <v>6</v>
      </c>
      <c r="B325" s="109">
        <v>2</v>
      </c>
      <c r="C325" s="109"/>
      <c r="D325" s="74" t="s">
        <v>434</v>
      </c>
      <c r="E325" s="73"/>
      <c r="F325" s="158"/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2</v>
      </c>
      <c r="C327" s="109"/>
      <c r="D327" s="124"/>
      <c r="E327" s="73"/>
      <c r="F327" s="158"/>
      <c r="G327" s="106"/>
    </row>
    <row r="328" spans="1:7" ht="33" customHeight="1" x14ac:dyDescent="0.3">
      <c r="A328" s="5" t="s">
        <v>37</v>
      </c>
      <c r="B328" s="109">
        <v>1</v>
      </c>
      <c r="C328" s="109"/>
      <c r="D328" s="92" t="s">
        <v>463</v>
      </c>
      <c r="E328" s="73"/>
      <c r="F328" s="158"/>
      <c r="G328" s="106"/>
    </row>
    <row r="329" spans="1:7" x14ac:dyDescent="0.3">
      <c r="A329" s="5" t="s">
        <v>365</v>
      </c>
      <c r="B329" s="109">
        <v>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>
        <v>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15</v>
      </c>
    </row>
    <row r="334" spans="1:7" x14ac:dyDescent="0.3">
      <c r="A334" s="248" t="s">
        <v>35</v>
      </c>
      <c r="B334" s="249"/>
      <c r="C334" s="250"/>
      <c r="D334" s="251">
        <f>D333/(COUNT(B325:C332)*2)</f>
        <v>0.9375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ht="33" x14ac:dyDescent="0.3">
      <c r="A338" s="53" t="s">
        <v>320</v>
      </c>
      <c r="B338" s="109">
        <v>1</v>
      </c>
      <c r="C338" s="109"/>
      <c r="D338" s="74" t="s">
        <v>464</v>
      </c>
      <c r="E338" s="73"/>
      <c r="F338" s="158"/>
    </row>
    <row r="339" spans="1:7" x14ac:dyDescent="0.3">
      <c r="A339" s="4" t="s">
        <v>5</v>
      </c>
      <c r="B339" s="109">
        <v>2</v>
      </c>
      <c r="C339" s="109"/>
      <c r="D339" s="108"/>
      <c r="E339" s="73"/>
      <c r="F339" s="158"/>
    </row>
    <row r="340" spans="1:7" ht="49.5" x14ac:dyDescent="0.3">
      <c r="A340" s="164" t="s">
        <v>318</v>
      </c>
      <c r="B340" s="109">
        <v>1</v>
      </c>
      <c r="C340" s="122" t="str">
        <f>IF(B340=0, -5, "0")</f>
        <v>0</v>
      </c>
      <c r="D340" s="108" t="s">
        <v>465</v>
      </c>
      <c r="E340" s="73"/>
      <c r="F340" s="158"/>
    </row>
    <row r="341" spans="1:7" ht="33" x14ac:dyDescent="0.3">
      <c r="A341" s="53" t="s">
        <v>98</v>
      </c>
      <c r="B341" s="109">
        <v>1</v>
      </c>
      <c r="C341" s="110"/>
      <c r="D341" s="114" t="s">
        <v>462</v>
      </c>
      <c r="E341" s="74"/>
      <c r="F341" s="158"/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0" t="s">
        <v>378</v>
      </c>
      <c r="B349" s="331"/>
      <c r="C349" s="331"/>
      <c r="D349" s="331"/>
      <c r="E349" s="331"/>
      <c r="F349" s="331"/>
    </row>
    <row r="350" spans="1:7" s="91" customFormat="1" ht="27.75" customHeight="1" x14ac:dyDescent="0.3">
      <c r="A350" s="41" t="s">
        <v>360</v>
      </c>
      <c r="B350" s="109">
        <v>2</v>
      </c>
      <c r="C350" s="181"/>
      <c r="D350" s="181"/>
      <c r="E350" s="181"/>
      <c r="F350" s="158"/>
      <c r="G350" s="106"/>
    </row>
    <row r="351" spans="1:7" s="91" customFormat="1" ht="33" x14ac:dyDescent="0.3">
      <c r="A351" s="173" t="s">
        <v>456</v>
      </c>
      <c r="B351" s="109">
        <v>1</v>
      </c>
      <c r="C351" s="122"/>
      <c r="D351" s="177" t="s">
        <v>435</v>
      </c>
      <c r="E351" s="85"/>
      <c r="F351" s="158"/>
      <c r="G351" s="106"/>
    </row>
    <row r="352" spans="1:7" s="91" customFormat="1" ht="99" x14ac:dyDescent="0.3">
      <c r="A352" s="173" t="s">
        <v>391</v>
      </c>
      <c r="B352" s="109">
        <v>1</v>
      </c>
      <c r="C352" s="110"/>
      <c r="D352" s="95" t="s">
        <v>436</v>
      </c>
      <c r="E352" s="85"/>
      <c r="F352" s="158"/>
      <c r="G352" s="106"/>
    </row>
    <row r="353" spans="1:7" ht="45" x14ac:dyDescent="0.3">
      <c r="A353" s="42" t="s">
        <v>249</v>
      </c>
      <c r="B353" s="225">
        <f>IF(D353=1, 2, IF(AND(D353&lt;1,D353&gt;0), 1, "0"))</f>
        <v>2</v>
      </c>
      <c r="C353" s="109"/>
      <c r="D353" s="226">
        <f>IFERROR(E353/F353,"N.A")</f>
        <v>1</v>
      </c>
      <c r="E353" s="227">
        <f>COUNTIF('A1 Exploitation'!F325:F352,"ok")</f>
        <v>1</v>
      </c>
      <c r="F353" s="228">
        <f>COUNTA('A1 Exploitation'!F325:F352)</f>
        <v>1</v>
      </c>
    </row>
    <row r="354" spans="1:7" x14ac:dyDescent="0.3">
      <c r="A354" s="248" t="s">
        <v>36</v>
      </c>
      <c r="B354" s="252"/>
      <c r="C354" s="252"/>
      <c r="D354" s="253">
        <f>SUM(B337:C348,B350:C353)</f>
        <v>27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0.84375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42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0.875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43375</v>
      </c>
      <c r="B361" s="103"/>
      <c r="C361" s="111"/>
      <c r="D361" s="103"/>
    </row>
    <row r="362" spans="1:7" x14ac:dyDescent="0.3">
      <c r="A362" s="323" t="s">
        <v>30</v>
      </c>
      <c r="B362" s="324" t="s">
        <v>31</v>
      </c>
      <c r="C362" s="324"/>
      <c r="D362" s="324" t="s">
        <v>46</v>
      </c>
      <c r="E362" s="325" t="s">
        <v>310</v>
      </c>
      <c r="F362" s="325" t="s">
        <v>359</v>
      </c>
      <c r="G362" s="106"/>
    </row>
    <row r="363" spans="1:7" x14ac:dyDescent="0.3">
      <c r="A363" s="323"/>
      <c r="B363" s="247" t="s">
        <v>34</v>
      </c>
      <c r="C363" s="247" t="s">
        <v>33</v>
      </c>
      <c r="D363" s="324"/>
      <c r="E363" s="325"/>
      <c r="F363" s="325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1</v>
      </c>
      <c r="C365" s="109"/>
      <c r="D365" s="92" t="s">
        <v>437</v>
      </c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15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0.9375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33" x14ac:dyDescent="0.3">
      <c r="A377" s="53" t="s">
        <v>100</v>
      </c>
      <c r="B377" s="109">
        <v>1</v>
      </c>
      <c r="C377" s="109"/>
      <c r="D377" s="74" t="s">
        <v>438</v>
      </c>
      <c r="E377" s="73"/>
      <c r="F377" s="158"/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ht="49.5" x14ac:dyDescent="0.3">
      <c r="A380" s="53" t="s">
        <v>225</v>
      </c>
      <c r="B380" s="109">
        <v>0</v>
      </c>
      <c r="C380" s="109"/>
      <c r="D380" s="74" t="s">
        <v>439</v>
      </c>
      <c r="E380" s="74" t="s">
        <v>440</v>
      </c>
      <c r="F380" s="158"/>
      <c r="G380" s="106"/>
    </row>
    <row r="381" spans="1:7" ht="33" x14ac:dyDescent="0.3">
      <c r="A381" s="7" t="s">
        <v>101</v>
      </c>
      <c r="B381" s="109">
        <v>1</v>
      </c>
      <c r="C381" s="109" t="str">
        <f>IF(B381=0, -5, "0")</f>
        <v>0</v>
      </c>
      <c r="D381" s="121" t="s">
        <v>441</v>
      </c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29" t="s">
        <v>378</v>
      </c>
      <c r="B383" s="329"/>
      <c r="C383" s="329"/>
      <c r="D383" s="329"/>
      <c r="E383" s="329"/>
      <c r="F383" s="329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36" customHeight="1" x14ac:dyDescent="0.3">
      <c r="A385" s="9" t="s">
        <v>456</v>
      </c>
      <c r="B385" s="109">
        <v>1</v>
      </c>
      <c r="C385" s="109"/>
      <c r="D385" s="92" t="s">
        <v>435</v>
      </c>
      <c r="E385" s="73"/>
      <c r="F385" s="158"/>
      <c r="G385" s="106"/>
    </row>
    <row r="386" spans="1:7" ht="45" x14ac:dyDescent="0.3">
      <c r="A386" s="7" t="s">
        <v>249</v>
      </c>
      <c r="B386" s="225">
        <f>IF(D386=1, 2, IF(AND(D386&lt;1,D386&gt;0), 1, "0"))</f>
        <v>2</v>
      </c>
      <c r="C386" s="109"/>
      <c r="D386" s="226">
        <f>IFERROR(E386/F386,"N.A")</f>
        <v>1</v>
      </c>
      <c r="E386" s="227">
        <f>COUNTIF('A1 Exploitation'!F365:F385,"ok")</f>
        <v>1</v>
      </c>
      <c r="F386" s="228">
        <f>COUNTA('A1 Exploitation'!F365:F385)</f>
        <v>1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13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0.72222222222222221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28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0.82352941176470584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43375</v>
      </c>
      <c r="B394" s="103"/>
      <c r="C394" s="111"/>
      <c r="D394" s="106"/>
      <c r="G394" s="106"/>
    </row>
    <row r="395" spans="1:7" x14ac:dyDescent="0.3">
      <c r="A395" s="323" t="s">
        <v>30</v>
      </c>
      <c r="B395" s="324" t="s">
        <v>31</v>
      </c>
      <c r="C395" s="324"/>
      <c r="D395" s="324" t="s">
        <v>46</v>
      </c>
      <c r="E395" s="325" t="s">
        <v>310</v>
      </c>
      <c r="F395" s="325" t="s">
        <v>359</v>
      </c>
      <c r="G395" s="106"/>
    </row>
    <row r="396" spans="1:7" x14ac:dyDescent="0.3">
      <c r="A396" s="323"/>
      <c r="B396" s="247" t="s">
        <v>34</v>
      </c>
      <c r="C396" s="247" t="s">
        <v>33</v>
      </c>
      <c r="D396" s="324"/>
      <c r="E396" s="325"/>
      <c r="F396" s="325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34.5" customHeight="1" x14ac:dyDescent="0.3">
      <c r="A398" s="15" t="s">
        <v>102</v>
      </c>
      <c r="B398" s="109">
        <v>2</v>
      </c>
      <c r="C398" s="109"/>
      <c r="D398" s="92" t="s">
        <v>443</v>
      </c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ht="33" x14ac:dyDescent="0.3">
      <c r="A404" s="6" t="s">
        <v>242</v>
      </c>
      <c r="B404" s="109">
        <v>0</v>
      </c>
      <c r="C404" s="109"/>
      <c r="D404" s="74" t="s">
        <v>444</v>
      </c>
      <c r="E404" s="74" t="s">
        <v>466</v>
      </c>
      <c r="F404" s="158"/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14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0.875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36" customHeight="1" x14ac:dyDescent="0.3">
      <c r="A414" s="7" t="s">
        <v>104</v>
      </c>
      <c r="B414" s="109">
        <v>1</v>
      </c>
      <c r="C414" s="109"/>
      <c r="D414" s="121" t="s">
        <v>467</v>
      </c>
      <c r="E414" s="73"/>
      <c r="F414" s="158"/>
      <c r="G414" s="106"/>
    </row>
    <row r="415" spans="1:7" ht="66" x14ac:dyDescent="0.3">
      <c r="A415" s="164" t="s">
        <v>105</v>
      </c>
      <c r="B415" s="109">
        <v>1</v>
      </c>
      <c r="C415" s="112" t="str">
        <f>IF(B415=0, -5, "0")</f>
        <v>0</v>
      </c>
      <c r="D415" s="313" t="s">
        <v>468</v>
      </c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12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0.8571428571428571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29" t="s">
        <v>378</v>
      </c>
      <c r="B435" s="329"/>
      <c r="C435" s="329"/>
      <c r="D435" s="329"/>
      <c r="E435" s="329"/>
      <c r="F435" s="329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ht="33" x14ac:dyDescent="0.3">
      <c r="A437" s="9" t="s">
        <v>456</v>
      </c>
      <c r="B437" s="109">
        <v>1</v>
      </c>
      <c r="C437" s="109"/>
      <c r="D437" s="108" t="s">
        <v>461</v>
      </c>
      <c r="E437" s="74"/>
      <c r="F437" s="158"/>
      <c r="G437" s="11"/>
    </row>
    <row r="438" spans="1:7" ht="49.5" x14ac:dyDescent="0.3">
      <c r="A438" s="9" t="s">
        <v>391</v>
      </c>
      <c r="B438" s="109">
        <v>1</v>
      </c>
      <c r="C438" s="122" t="str">
        <f>IF(B438=0, -5, "0")</f>
        <v>0</v>
      </c>
      <c r="D438" s="108" t="s">
        <v>442</v>
      </c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>
        <f>IFERROR(E439/F439,"N.A")</f>
        <v>0</v>
      </c>
      <c r="E439" s="227">
        <f>COUNTIF('A1 Exploitation'!F398:F438,"ok")</f>
        <v>0</v>
      </c>
      <c r="F439" s="228">
        <f>COUNTA('A1 Exploitation'!F398:F438)</f>
        <v>1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14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0.875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50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0.92592592592592593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43375</v>
      </c>
      <c r="B447" s="103"/>
      <c r="C447" s="111"/>
      <c r="D447" s="103"/>
    </row>
    <row r="448" spans="1:7" x14ac:dyDescent="0.3">
      <c r="A448" s="323" t="s">
        <v>30</v>
      </c>
      <c r="B448" s="324" t="s">
        <v>31</v>
      </c>
      <c r="C448" s="324"/>
      <c r="D448" s="324" t="s">
        <v>46</v>
      </c>
      <c r="E448" s="325" t="s">
        <v>310</v>
      </c>
      <c r="F448" s="325" t="s">
        <v>359</v>
      </c>
      <c r="G448" s="106"/>
    </row>
    <row r="449" spans="1:6" x14ac:dyDescent="0.3">
      <c r="A449" s="323"/>
      <c r="B449" s="247" t="s">
        <v>34</v>
      </c>
      <c r="C449" s="247" t="s">
        <v>33</v>
      </c>
      <c r="D449" s="324"/>
      <c r="E449" s="325"/>
      <c r="F449" s="325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26" t="s">
        <v>378</v>
      </c>
      <c r="B471" s="327"/>
      <c r="C471" s="327"/>
      <c r="D471" s="327"/>
      <c r="E471" s="327"/>
      <c r="F471" s="327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455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456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109" t="s">
        <v>32</v>
      </c>
      <c r="C476" s="116"/>
      <c r="D476" s="226" t="str">
        <f>IFERROR(E475/F475,"N.A")</f>
        <v>N.A</v>
      </c>
      <c r="E476" s="227">
        <f>COUNTIF('A1 Exploitation'!F451:F475,"ok")</f>
        <v>0</v>
      </c>
      <c r="F476" s="228">
        <f>COUNTA('A1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8" t="s">
        <v>366</v>
      </c>
      <c r="B483" s="328"/>
      <c r="C483" s="328"/>
      <c r="D483" s="328"/>
      <c r="E483" s="280"/>
      <c r="F483" s="281"/>
    </row>
    <row r="484" spans="1:7" x14ac:dyDescent="0.3">
      <c r="A484" s="57">
        <f>B11</f>
        <v>43375</v>
      </c>
      <c r="B484" s="103"/>
      <c r="C484" s="111"/>
      <c r="D484" s="103"/>
    </row>
    <row r="485" spans="1:7" x14ac:dyDescent="0.3">
      <c r="A485" s="323" t="s">
        <v>30</v>
      </c>
      <c r="B485" s="324" t="s">
        <v>31</v>
      </c>
      <c r="C485" s="324"/>
      <c r="D485" s="324" t="s">
        <v>46</v>
      </c>
      <c r="E485" s="325" t="s">
        <v>310</v>
      </c>
      <c r="F485" s="325" t="s">
        <v>359</v>
      </c>
      <c r="G485" s="106"/>
    </row>
    <row r="486" spans="1:7" x14ac:dyDescent="0.3">
      <c r="A486" s="323"/>
      <c r="B486" s="247" t="s">
        <v>34</v>
      </c>
      <c r="C486" s="247" t="s">
        <v>33</v>
      </c>
      <c r="D486" s="324"/>
      <c r="E486" s="325"/>
      <c r="F486" s="325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ht="49.5" x14ac:dyDescent="0.3">
      <c r="A492" s="49" t="s">
        <v>399</v>
      </c>
      <c r="B492" s="109">
        <v>1</v>
      </c>
      <c r="C492" s="110"/>
      <c r="D492" s="95" t="s">
        <v>445</v>
      </c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9</v>
      </c>
    </row>
    <row r="494" spans="1:7" x14ac:dyDescent="0.3">
      <c r="A494" s="248" t="s">
        <v>35</v>
      </c>
      <c r="B494" s="249"/>
      <c r="C494" s="250"/>
      <c r="D494" s="251">
        <f>D493/(COUNT(B488:C492)*2)</f>
        <v>0.9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ht="33" x14ac:dyDescent="0.3">
      <c r="A497" s="8" t="s">
        <v>29</v>
      </c>
      <c r="B497" s="109">
        <v>2</v>
      </c>
      <c r="C497" s="109"/>
      <c r="D497" s="74" t="s">
        <v>446</v>
      </c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>
        <f>IFERROR(E498/F498,"N.A")</f>
        <v>0</v>
      </c>
      <c r="E498" s="227">
        <f>COUNTIF('A1 Exploitation'!F488:F497,"ok")</f>
        <v>0</v>
      </c>
      <c r="F498" s="228">
        <f>COUNTA('A1 Exploitation'!F488:F497)</f>
        <v>1</v>
      </c>
    </row>
    <row r="499" spans="1:7" x14ac:dyDescent="0.3">
      <c r="A499" s="248" t="s">
        <v>36</v>
      </c>
      <c r="B499" s="248"/>
      <c r="C499" s="248"/>
      <c r="D499" s="258">
        <f>SUM(B496:C498)</f>
        <v>4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13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0.9285714285714286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43375</v>
      </c>
      <c r="B506" s="103"/>
      <c r="C506" s="111"/>
      <c r="D506" s="103"/>
    </row>
    <row r="507" spans="1:7" x14ac:dyDescent="0.3">
      <c r="A507" s="323" t="s">
        <v>30</v>
      </c>
      <c r="B507" s="324" t="s">
        <v>31</v>
      </c>
      <c r="C507" s="324"/>
      <c r="D507" s="324" t="s">
        <v>46</v>
      </c>
      <c r="E507" s="325" t="s">
        <v>310</v>
      </c>
      <c r="F507" s="325" t="s">
        <v>359</v>
      </c>
      <c r="G507" s="106"/>
    </row>
    <row r="508" spans="1:7" x14ac:dyDescent="0.3">
      <c r="A508" s="323"/>
      <c r="B508" s="247" t="s">
        <v>34</v>
      </c>
      <c r="C508" s="247" t="s">
        <v>33</v>
      </c>
      <c r="D508" s="366"/>
      <c r="E508" s="325"/>
      <c r="F508" s="325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226">
        <f>IFERROR(E512/F512,"N.A")</f>
        <v>1</v>
      </c>
      <c r="E512" s="229">
        <f>COUNTIF('A1 Exploitation'!F509:F511,"ok")</f>
        <v>1</v>
      </c>
      <c r="F512" s="230">
        <f>COUNTA('A1 Exploitation'!F509:F511)</f>
        <v>1</v>
      </c>
    </row>
    <row r="513" spans="1:7" x14ac:dyDescent="0.3">
      <c r="A513" s="248" t="s">
        <v>36</v>
      </c>
      <c r="B513" s="248"/>
      <c r="C513" s="248"/>
      <c r="D513" s="252">
        <f>SUM(B509:C512)</f>
        <v>8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43375</v>
      </c>
      <c r="B517" s="103"/>
      <c r="C517" s="111"/>
      <c r="D517" s="103"/>
    </row>
    <row r="518" spans="1:7" x14ac:dyDescent="0.3">
      <c r="A518" s="323" t="s">
        <v>30</v>
      </c>
      <c r="B518" s="324" t="s">
        <v>31</v>
      </c>
      <c r="C518" s="324"/>
      <c r="D518" s="324" t="s">
        <v>46</v>
      </c>
      <c r="E518" s="325" t="s">
        <v>310</v>
      </c>
      <c r="F518" s="325" t="s">
        <v>359</v>
      </c>
      <c r="G518" s="106"/>
    </row>
    <row r="519" spans="1:7" x14ac:dyDescent="0.3">
      <c r="A519" s="323"/>
      <c r="B519" s="247" t="s">
        <v>34</v>
      </c>
      <c r="C519" s="247" t="s">
        <v>33</v>
      </c>
      <c r="D519" s="366"/>
      <c r="E519" s="325"/>
      <c r="F519" s="325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 t="s">
        <v>32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>
        <v>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66.75" customHeight="1" x14ac:dyDescent="0.3">
      <c r="A531" s="178" t="s">
        <v>394</v>
      </c>
      <c r="B531" s="109">
        <v>0</v>
      </c>
      <c r="C531" s="179"/>
      <c r="D531" s="314" t="s">
        <v>447</v>
      </c>
      <c r="E531" s="95" t="s">
        <v>469</v>
      </c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2</v>
      </c>
      <c r="C532" s="116"/>
      <c r="D532" s="226">
        <f>IFERROR(E532/F532,"N.A")</f>
        <v>1</v>
      </c>
      <c r="E532" s="227">
        <f>COUNTIF('A1 Exploitation'!F520:F531,"ok")</f>
        <v>1</v>
      </c>
      <c r="F532" s="228">
        <f>COUNTIF('A1 Exploitation'!F520:F531,"ok")</f>
        <v>1</v>
      </c>
    </row>
    <row r="533" spans="1:7" x14ac:dyDescent="0.3">
      <c r="A533" s="248" t="s">
        <v>36</v>
      </c>
      <c r="B533" s="248"/>
      <c r="C533" s="248"/>
      <c r="D533" s="248">
        <f>SUM(B520:C532)</f>
        <v>16</v>
      </c>
    </row>
    <row r="534" spans="1:7" x14ac:dyDescent="0.3">
      <c r="A534" s="248" t="s">
        <v>35</v>
      </c>
      <c r="B534" s="249"/>
      <c r="C534" s="250"/>
      <c r="D534" s="251">
        <f>D533/(COUNT(B520:C532)*2)</f>
        <v>0.88888888888888884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43375</v>
      </c>
      <c r="B537" s="103"/>
      <c r="C537" s="111"/>
      <c r="D537" s="103"/>
      <c r="G537" s="106"/>
    </row>
    <row r="538" spans="1:7" x14ac:dyDescent="0.3">
      <c r="A538" s="323" t="s">
        <v>30</v>
      </c>
      <c r="B538" s="324" t="s">
        <v>31</v>
      </c>
      <c r="C538" s="324"/>
      <c r="D538" s="324" t="s">
        <v>46</v>
      </c>
      <c r="E538" s="325" t="s">
        <v>310</v>
      </c>
      <c r="F538" s="325" t="s">
        <v>359</v>
      </c>
      <c r="G538" s="106"/>
    </row>
    <row r="539" spans="1:7" x14ac:dyDescent="0.3">
      <c r="A539" s="323"/>
      <c r="B539" s="247" t="s">
        <v>34</v>
      </c>
      <c r="C539" s="247" t="s">
        <v>33</v>
      </c>
      <c r="D539" s="366"/>
      <c r="E539" s="325"/>
      <c r="F539" s="325"/>
      <c r="G539" s="106"/>
    </row>
    <row r="540" spans="1:7" ht="30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COUNTIF('A1 Exploitation'!F540:F542,"ok")</f>
        <v>1</v>
      </c>
      <c r="F543" s="228">
        <f>COUNTA('A2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6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0.7142857142857143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189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0.89150943396226412</v>
      </c>
    </row>
  </sheetData>
  <sheetProtection algorithmName="SHA-512" hashValue="WJ06Ih272MiJBLR0ripmjw73GMrEvpFp6Hbf/fzz9IlwhFBVcEHEuU/g6bbrW7/G8UrWioZHjgVgicsH/+mnaQ==" saltValue="Wv+Zl1/pjjPjVj3OR+dSgw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95:B99 B110:B116 B121:B138 B540:B542 B149:B153 B165:B171 B143:B147 B196:B200 B212:B221 B226:B243 B176:B194 B257:B261 B273:B284 B248:B255 B325:B332 B337:B348 B289:B307 B365:B372 B377:B382 B350:B352 B398:B405 B410:B416 B421:B425 B430:B434 B384:B385 B309:B313 B451:B456 B436:B438 B488:B492 B461:B470 B496:B497 B509:B511 B472:B476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543 B532 B512 B498 B439 B353 B386"/>
  </dataValidations>
  <pageMargins left="0.7" right="0.7" top="0.75" bottom="0.75" header="0.3" footer="0.3"/>
  <pageSetup paperSize="9" scale="34" orientation="portrait" r:id="rId1"/>
  <rowBreaks count="4" manualBreakCount="4">
    <brk id="85" max="6" man="1"/>
    <brk id="267" max="6" man="1"/>
    <brk id="358" max="6" man="1"/>
    <brk id="445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9" zoomScaleNormal="90" zoomScaleSheetLayoutView="100" workbookViewId="0">
      <selection activeCell="D18" sqref="D18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2"/>
      <c r="E1" s="342"/>
      <c r="F1" s="342"/>
      <c r="G1" s="342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9" t="s">
        <v>50</v>
      </c>
      <c r="B6" s="369"/>
      <c r="C6" s="369"/>
      <c r="D6" s="369"/>
      <c r="E6" s="369"/>
      <c r="F6" s="369"/>
      <c r="G6" s="104"/>
    </row>
    <row r="7" spans="1:7" s="11" customFormat="1" ht="21.75" customHeight="1" x14ac:dyDescent="0.45">
      <c r="A7" s="370" t="str">
        <f>'A2 Exploitation'!A8:F8</f>
        <v>Ain Zaghouan 1</v>
      </c>
      <c r="B7" s="370"/>
      <c r="C7" s="370"/>
      <c r="D7" s="370"/>
      <c r="E7" s="370"/>
      <c r="F7" s="370"/>
      <c r="G7" s="104"/>
    </row>
    <row r="8" spans="1:7" s="11" customFormat="1" ht="24" x14ac:dyDescent="0.45">
      <c r="A8" s="243" t="s">
        <v>42</v>
      </c>
      <c r="B8" s="371" t="str">
        <f>'A2 Exploitation'!B9:F9</f>
        <v>M Souheil DRAOUI</v>
      </c>
      <c r="C8" s="371"/>
      <c r="D8" s="371"/>
      <c r="E8" s="371"/>
      <c r="F8" s="371"/>
      <c r="G8" s="104"/>
    </row>
    <row r="9" spans="1:7" s="11" customFormat="1" ht="24" x14ac:dyDescent="0.45">
      <c r="A9" s="244" t="s">
        <v>44</v>
      </c>
      <c r="B9" s="372" t="str">
        <f>'A2 Exploitation'!B10:F10</f>
        <v>Directeur du magasin</v>
      </c>
      <c r="C9" s="372"/>
      <c r="D9" s="372"/>
      <c r="E9" s="372"/>
      <c r="F9" s="372"/>
      <c r="G9" s="104"/>
    </row>
    <row r="10" spans="1:7" s="11" customFormat="1" ht="24" x14ac:dyDescent="0.45">
      <c r="A10" s="243" t="s">
        <v>43</v>
      </c>
      <c r="B10" s="368">
        <f>'A2 Exploitation'!B11:F11</f>
        <v>43375</v>
      </c>
      <c r="C10" s="368"/>
      <c r="D10" s="368"/>
      <c r="E10" s="368"/>
      <c r="F10" s="368"/>
      <c r="G10" s="104"/>
    </row>
    <row r="11" spans="1:7" s="11" customFormat="1" ht="24" x14ac:dyDescent="0.45">
      <c r="A11" s="243" t="s">
        <v>294</v>
      </c>
      <c r="B11" s="367">
        <f>D199</f>
        <v>0.89772727272727271</v>
      </c>
      <c r="C11" s="367"/>
      <c r="D11" s="367"/>
      <c r="E11" s="367"/>
      <c r="F11" s="367"/>
      <c r="G11" s="104"/>
    </row>
    <row r="12" spans="1:7" s="11" customFormat="1" ht="22.5" x14ac:dyDescent="0.45">
      <c r="A12" s="10"/>
      <c r="D12" s="340"/>
      <c r="E12" s="340"/>
      <c r="F12" s="340"/>
      <c r="G12" s="340"/>
    </row>
    <row r="13" spans="1:7" s="11" customFormat="1" ht="11.25" customHeight="1" x14ac:dyDescent="0.3">
      <c r="A13" s="323" t="s">
        <v>30</v>
      </c>
      <c r="B13" s="324" t="s">
        <v>31</v>
      </c>
      <c r="C13" s="324"/>
      <c r="D13" s="324" t="s">
        <v>46</v>
      </c>
      <c r="E13" s="324" t="s">
        <v>190</v>
      </c>
      <c r="F13" s="324" t="s">
        <v>191</v>
      </c>
      <c r="G13" s="91"/>
    </row>
    <row r="14" spans="1:7" s="11" customFormat="1" ht="12.75" customHeight="1" x14ac:dyDescent="0.3">
      <c r="A14" s="323"/>
      <c r="B14" s="247" t="s">
        <v>34</v>
      </c>
      <c r="C14" s="247" t="s">
        <v>33</v>
      </c>
      <c r="D14" s="324"/>
      <c r="E14" s="324"/>
      <c r="F14" s="324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6" t="s">
        <v>0</v>
      </c>
      <c r="B16" s="357"/>
      <c r="C16" s="357"/>
      <c r="D16" s="357"/>
      <c r="E16" s="357"/>
      <c r="F16" s="357"/>
      <c r="G16" s="105" t="s">
        <v>355</v>
      </c>
    </row>
    <row r="17" spans="1:7" ht="33" x14ac:dyDescent="0.3">
      <c r="A17" s="14" t="s">
        <v>269</v>
      </c>
      <c r="B17" s="73">
        <v>1</v>
      </c>
      <c r="C17" s="73"/>
      <c r="D17" s="74" t="s">
        <v>470</v>
      </c>
      <c r="E17" s="73"/>
      <c r="F17" s="73"/>
      <c r="G17" s="105" t="s">
        <v>356</v>
      </c>
    </row>
    <row r="18" spans="1:7" x14ac:dyDescent="0.3">
      <c r="A18" s="17" t="s">
        <v>80</v>
      </c>
      <c r="B18" s="73" t="s">
        <v>32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8" t="s">
        <v>36</v>
      </c>
      <c r="B22" s="354"/>
      <c r="C22" s="355"/>
      <c r="D22" s="290">
        <f>SUM(B17:C21)</f>
        <v>7</v>
      </c>
    </row>
    <row r="23" spans="1:7" x14ac:dyDescent="0.3">
      <c r="A23" s="349" t="s">
        <v>295</v>
      </c>
      <c r="B23" s="350"/>
      <c r="C23" s="351"/>
      <c r="D23" s="288">
        <f>D22/(COUNT(B17:C21)*2)</f>
        <v>0.875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7" t="s">
        <v>4</v>
      </c>
      <c r="B25" s="348"/>
      <c r="C25" s="348"/>
      <c r="D25" s="348"/>
      <c r="E25" s="348"/>
      <c r="F25" s="348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2</v>
      </c>
      <c r="C27" s="73"/>
      <c r="D27" s="74"/>
      <c r="E27" s="73"/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49" t="s">
        <v>36</v>
      </c>
      <c r="B33" s="350"/>
      <c r="C33" s="351"/>
      <c r="D33" s="289">
        <f>SUM(B26:C32)</f>
        <v>12</v>
      </c>
    </row>
    <row r="34" spans="1:7" x14ac:dyDescent="0.3">
      <c r="A34" s="349" t="s">
        <v>295</v>
      </c>
      <c r="B34" s="350"/>
      <c r="C34" s="351"/>
      <c r="D34" s="288">
        <f>D33/(COUNT(B26:C32)*2)</f>
        <v>1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7" t="s">
        <v>219</v>
      </c>
      <c r="B36" s="348"/>
      <c r="C36" s="348"/>
      <c r="D36" s="348"/>
      <c r="E36" s="348"/>
      <c r="F36" s="348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49" t="s">
        <v>36</v>
      </c>
      <c r="B42" s="350"/>
      <c r="C42" s="351"/>
      <c r="D42" s="289">
        <f>SUM(B37:C41)</f>
        <v>0</v>
      </c>
      <c r="E42" s="12"/>
      <c r="F42" s="12"/>
      <c r="G42" s="105"/>
    </row>
    <row r="43" spans="1:7" s="19" customFormat="1" x14ac:dyDescent="0.3">
      <c r="A43" s="349" t="s">
        <v>295</v>
      </c>
      <c r="B43" s="350"/>
      <c r="C43" s="351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ht="33" x14ac:dyDescent="0.3">
      <c r="A50" s="14" t="s">
        <v>84</v>
      </c>
      <c r="B50" s="73">
        <v>2</v>
      </c>
      <c r="C50" s="73"/>
      <c r="D50" s="74" t="s">
        <v>448</v>
      </c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49" t="s">
        <v>36</v>
      </c>
      <c r="B52" s="350"/>
      <c r="C52" s="351"/>
      <c r="D52" s="289">
        <f>SUM(B46:C51)</f>
        <v>12</v>
      </c>
    </row>
    <row r="53" spans="1:7" x14ac:dyDescent="0.3">
      <c r="A53" s="349" t="s">
        <v>295</v>
      </c>
      <c r="B53" s="350"/>
      <c r="C53" s="351"/>
      <c r="D53" s="288">
        <f>D52/(COUNT(B46:C51)*2)</f>
        <v>1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7" t="s">
        <v>8</v>
      </c>
      <c r="B55" s="348"/>
      <c r="C55" s="348"/>
      <c r="D55" s="348"/>
      <c r="E55" s="348"/>
      <c r="F55" s="348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x14ac:dyDescent="0.3">
      <c r="A59" s="20" t="s">
        <v>92</v>
      </c>
      <c r="B59" s="73">
        <v>2</v>
      </c>
      <c r="C59" s="73"/>
      <c r="D59" s="77"/>
      <c r="E59" s="73"/>
      <c r="F59" s="73"/>
    </row>
    <row r="60" spans="1:7" ht="36" x14ac:dyDescent="0.35">
      <c r="A60" s="30" t="s">
        <v>221</v>
      </c>
      <c r="B60" s="73">
        <v>2</v>
      </c>
      <c r="C60" s="99" t="str">
        <f>IF(B60=0, -5, "0")</f>
        <v>0</v>
      </c>
      <c r="D60" s="74" t="s">
        <v>449</v>
      </c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49" t="s">
        <v>36</v>
      </c>
      <c r="B63" s="350"/>
      <c r="C63" s="351"/>
      <c r="D63" s="289">
        <f>SUM(B56:C62)</f>
        <v>12</v>
      </c>
    </row>
    <row r="64" spans="1:7" x14ac:dyDescent="0.3">
      <c r="A64" s="349" t="s">
        <v>295</v>
      </c>
      <c r="B64" s="350"/>
      <c r="C64" s="351"/>
      <c r="D64" s="288">
        <f>D63/(COUNT(B56:C62)*2)</f>
        <v>1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7" t="s">
        <v>130</v>
      </c>
      <c r="B66" s="348"/>
      <c r="C66" s="348"/>
      <c r="D66" s="348"/>
      <c r="E66" s="348"/>
      <c r="F66" s="348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49" t="s">
        <v>36</v>
      </c>
      <c r="B84" s="350"/>
      <c r="C84" s="351"/>
      <c r="D84" s="289">
        <f>SUM(B67:C83)</f>
        <v>0</v>
      </c>
    </row>
    <row r="85" spans="1:7" x14ac:dyDescent="0.3">
      <c r="A85" s="349" t="s">
        <v>295</v>
      </c>
      <c r="B85" s="350"/>
      <c r="C85" s="351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7" t="s">
        <v>211</v>
      </c>
      <c r="B87" s="348"/>
      <c r="C87" s="348"/>
      <c r="D87" s="348"/>
      <c r="E87" s="348"/>
      <c r="F87" s="348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49" t="s">
        <v>36</v>
      </c>
      <c r="B102" s="350"/>
      <c r="C102" s="351"/>
      <c r="D102" s="289">
        <f>SUM(B88:C101)</f>
        <v>0</v>
      </c>
    </row>
    <row r="103" spans="1:7" x14ac:dyDescent="0.3">
      <c r="A103" s="349" t="s">
        <v>295</v>
      </c>
      <c r="B103" s="350"/>
      <c r="C103" s="351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7" t="s">
        <v>212</v>
      </c>
      <c r="B106" s="348"/>
      <c r="C106" s="348"/>
      <c r="D106" s="348"/>
      <c r="E106" s="348"/>
      <c r="F106" s="348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49" t="s">
        <v>36</v>
      </c>
      <c r="B118" s="350"/>
      <c r="C118" s="351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9" t="s">
        <v>295</v>
      </c>
      <c r="B119" s="350"/>
      <c r="C119" s="351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7" t="s">
        <v>185</v>
      </c>
      <c r="B121" s="348"/>
      <c r="C121" s="348"/>
      <c r="D121" s="348"/>
      <c r="E121" s="348"/>
      <c r="F121" s="348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9" t="s">
        <v>36</v>
      </c>
      <c r="B133" s="350"/>
      <c r="C133" s="351"/>
      <c r="D133" s="289">
        <f>SUM(B122:C132)</f>
        <v>0</v>
      </c>
    </row>
    <row r="134" spans="1:7" x14ac:dyDescent="0.3">
      <c r="A134" s="349" t="s">
        <v>295</v>
      </c>
      <c r="B134" s="350"/>
      <c r="C134" s="351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7" t="s">
        <v>71</v>
      </c>
      <c r="B136" s="348"/>
      <c r="C136" s="348"/>
      <c r="D136" s="348"/>
      <c r="E136" s="348"/>
      <c r="F136" s="348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49" t="s">
        <v>36</v>
      </c>
      <c r="B149" s="350"/>
      <c r="C149" s="351"/>
      <c r="D149" s="289">
        <f>SUM(B137:C148)</f>
        <v>0</v>
      </c>
    </row>
    <row r="150" spans="1:7" x14ac:dyDescent="0.3">
      <c r="A150" s="349" t="s">
        <v>295</v>
      </c>
      <c r="B150" s="350"/>
      <c r="C150" s="351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7" t="s">
        <v>217</v>
      </c>
      <c r="B152" s="348"/>
      <c r="C152" s="348"/>
      <c r="D152" s="348"/>
      <c r="E152" s="348"/>
      <c r="F152" s="348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33.75" x14ac:dyDescent="0.35">
      <c r="A155" s="29" t="s">
        <v>306</v>
      </c>
      <c r="B155" s="73">
        <v>1</v>
      </c>
      <c r="C155" s="99" t="str">
        <f>IF(B155=0, -5, "0")</f>
        <v>0</v>
      </c>
      <c r="D155" s="74" t="s">
        <v>450</v>
      </c>
      <c r="E155" s="73"/>
      <c r="F155" s="73"/>
    </row>
    <row r="156" spans="1:7" ht="33.75" x14ac:dyDescent="0.35">
      <c r="A156" s="29" t="s">
        <v>307</v>
      </c>
      <c r="B156" s="73">
        <v>1</v>
      </c>
      <c r="C156" s="99" t="str">
        <f>IF(B156=0, -5, "0")</f>
        <v>0</v>
      </c>
      <c r="D156" s="74" t="s">
        <v>458</v>
      </c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ht="45.75" customHeight="1" x14ac:dyDescent="0.3">
      <c r="A159" s="58" t="s">
        <v>321</v>
      </c>
      <c r="B159" s="73">
        <v>1</v>
      </c>
      <c r="C159" s="73"/>
      <c r="D159" s="74" t="s">
        <v>451</v>
      </c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49" t="s">
        <v>36</v>
      </c>
      <c r="B161" s="354"/>
      <c r="C161" s="355"/>
      <c r="D161" s="290">
        <f>SUM(B153:C160)</f>
        <v>13</v>
      </c>
    </row>
    <row r="162" spans="1:7" x14ac:dyDescent="0.3">
      <c r="A162" s="349" t="s">
        <v>295</v>
      </c>
      <c r="B162" s="350"/>
      <c r="C162" s="351"/>
      <c r="D162" s="288">
        <f>D161/(COUNT(B153:C160)*2)</f>
        <v>0.8125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7" t="s">
        <v>77</v>
      </c>
      <c r="B164" s="348"/>
      <c r="C164" s="348"/>
      <c r="D164" s="348"/>
      <c r="E164" s="348"/>
      <c r="F164" s="348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2</v>
      </c>
      <c r="C168" s="73"/>
      <c r="D168" s="73"/>
      <c r="E168" s="74"/>
      <c r="F168" s="73"/>
    </row>
    <row r="169" spans="1:7" x14ac:dyDescent="0.3">
      <c r="A169" s="349" t="s">
        <v>36</v>
      </c>
      <c r="B169" s="350"/>
      <c r="C169" s="351"/>
      <c r="D169" s="289">
        <f>SUM(B165:C168)</f>
        <v>6</v>
      </c>
    </row>
    <row r="170" spans="1:7" x14ac:dyDescent="0.3">
      <c r="A170" s="349" t="s">
        <v>295</v>
      </c>
      <c r="B170" s="350"/>
      <c r="C170" s="351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2" t="s">
        <v>17</v>
      </c>
      <c r="B172" s="353"/>
      <c r="C172" s="353"/>
      <c r="D172" s="353"/>
      <c r="E172" s="353"/>
      <c r="F172" s="353"/>
    </row>
    <row r="173" spans="1:7" ht="33" x14ac:dyDescent="0.3">
      <c r="A173" s="17" t="s">
        <v>180</v>
      </c>
      <c r="B173" s="73">
        <v>1</v>
      </c>
      <c r="C173" s="73"/>
      <c r="D173" s="74" t="s">
        <v>452</v>
      </c>
      <c r="E173" s="73"/>
      <c r="F173" s="73"/>
    </row>
    <row r="174" spans="1:7" ht="49.5" x14ac:dyDescent="0.3">
      <c r="A174" s="14" t="s">
        <v>87</v>
      </c>
      <c r="B174" s="73">
        <v>1</v>
      </c>
      <c r="C174" s="73"/>
      <c r="D174" s="74" t="s">
        <v>454</v>
      </c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49" t="s">
        <v>36</v>
      </c>
      <c r="B177" s="350"/>
      <c r="C177" s="351"/>
      <c r="D177" s="289">
        <f>SUM(B173:C176)</f>
        <v>6</v>
      </c>
    </row>
    <row r="178" spans="1:7" x14ac:dyDescent="0.3">
      <c r="A178" s="349" t="s">
        <v>295</v>
      </c>
      <c r="B178" s="350"/>
      <c r="C178" s="351"/>
      <c r="D178" s="288">
        <f>D177/(COUNT(B173:C176)*2)</f>
        <v>0.75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7" t="s">
        <v>78</v>
      </c>
      <c r="B180" s="348"/>
      <c r="C180" s="348"/>
      <c r="D180" s="348"/>
      <c r="E180" s="348"/>
      <c r="F180" s="348"/>
    </row>
    <row r="181" spans="1:7" ht="49.5" x14ac:dyDescent="0.3">
      <c r="A181" s="31" t="s">
        <v>315</v>
      </c>
      <c r="B181" s="73">
        <v>0</v>
      </c>
      <c r="C181" s="73"/>
      <c r="D181" s="74" t="s">
        <v>420</v>
      </c>
      <c r="E181" s="74" t="s">
        <v>453</v>
      </c>
      <c r="F181" s="73"/>
    </row>
    <row r="182" spans="1:7" ht="33" x14ac:dyDescent="0.3">
      <c r="A182" s="39" t="s">
        <v>220</v>
      </c>
      <c r="B182" s="73">
        <v>1</v>
      </c>
      <c r="C182" s="73"/>
      <c r="D182" s="74" t="s">
        <v>459</v>
      </c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49" t="s">
        <v>36</v>
      </c>
      <c r="B186" s="350"/>
      <c r="C186" s="351"/>
      <c r="D186" s="289">
        <f>SUM(B181:C185)</f>
        <v>7</v>
      </c>
    </row>
    <row r="187" spans="1:7" x14ac:dyDescent="0.3">
      <c r="A187" s="349" t="s">
        <v>295</v>
      </c>
      <c r="B187" s="350"/>
      <c r="C187" s="351"/>
      <c r="D187" s="288">
        <f>D186/(COUNT(B181:C185)*2)</f>
        <v>0.7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7" t="s">
        <v>216</v>
      </c>
      <c r="B189" s="348"/>
      <c r="C189" s="348"/>
      <c r="D189" s="348"/>
      <c r="E189" s="348"/>
      <c r="F189" s="348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49" t="s">
        <v>36</v>
      </c>
      <c r="B194" s="350"/>
      <c r="C194" s="351"/>
      <c r="D194" s="259">
        <f>SUM(B190:C193)</f>
        <v>4</v>
      </c>
    </row>
    <row r="195" spans="1:6" x14ac:dyDescent="0.3">
      <c r="A195" s="349" t="s">
        <v>295</v>
      </c>
      <c r="B195" s="350"/>
      <c r="C195" s="351"/>
      <c r="D195" s="288">
        <f>D194/(COUNT(B190:C193)*2)</f>
        <v>1</v>
      </c>
    </row>
    <row r="197" spans="1:6" ht="18" x14ac:dyDescent="0.35">
      <c r="A197" s="47" t="s">
        <v>460</v>
      </c>
      <c r="B197" s="46"/>
      <c r="C197" s="46"/>
      <c r="D197" s="239">
        <f>E197/F197</f>
        <v>0.5</v>
      </c>
      <c r="E197" s="231">
        <f>COUNTIF('A1 Technique'!F17:F193,"ok")</f>
        <v>4</v>
      </c>
      <c r="F197" s="232">
        <f>COUNTA('A1 Technique'!F17:F193)</f>
        <v>8</v>
      </c>
    </row>
    <row r="198" spans="1:6" ht="22.5" x14ac:dyDescent="0.3">
      <c r="A198" s="263" t="s">
        <v>45</v>
      </c>
      <c r="B198" s="284"/>
      <c r="C198" s="285"/>
      <c r="D198" s="286">
        <f>SUM(D194,D186,D177,D169,D161,D63,D52,D33,D22,D118,D149,D133,D102,D84,D42)</f>
        <v>79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0.89772727272727271</v>
      </c>
    </row>
  </sheetData>
  <sheetProtection algorithmName="SHA-512" hashValue="emfXgCJceNY5/3U7VngqNW0hyRNB1bj36SK8G8zKlqivyaZ0FDbaMuLBust5ww8e6rSqG98psh3spt+zleKqig==" saltValue="mgx0pVe7R4Q9GPhZIbsoyQ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46" orientation="portrait" r:id="rId1"/>
  <rowBreaks count="2" manualBreakCount="2">
    <brk id="85" max="5" man="1"/>
    <brk id="163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4" sqref="D4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2"/>
      <c r="E1" s="342"/>
      <c r="F1" s="342"/>
      <c r="G1" s="342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3" t="s">
        <v>179</v>
      </c>
      <c r="B7" s="343"/>
      <c r="C7" s="343"/>
      <c r="D7" s="343"/>
      <c r="E7" s="343"/>
      <c r="F7" s="343"/>
      <c r="G7" s="104"/>
    </row>
    <row r="8" spans="1:7" ht="29.25" x14ac:dyDescent="0.45">
      <c r="A8" s="344" t="str">
        <f>'Page de garde'!D18</f>
        <v>Ain Zaghouan 1</v>
      </c>
      <c r="B8" s="344"/>
      <c r="C8" s="344"/>
      <c r="D8" s="344"/>
      <c r="E8" s="344"/>
      <c r="F8" s="344"/>
      <c r="G8" s="104"/>
    </row>
    <row r="9" spans="1:7" ht="24" x14ac:dyDescent="0.45">
      <c r="A9" s="243" t="s">
        <v>42</v>
      </c>
      <c r="B9" s="375"/>
      <c r="C9" s="375"/>
      <c r="D9" s="375"/>
      <c r="E9" s="375"/>
      <c r="F9" s="375"/>
      <c r="G9" s="104"/>
    </row>
    <row r="10" spans="1:7" ht="24" x14ac:dyDescent="0.45">
      <c r="A10" s="244" t="s">
        <v>44</v>
      </c>
      <c r="B10" s="376"/>
      <c r="C10" s="376"/>
      <c r="D10" s="376"/>
      <c r="E10" s="376"/>
      <c r="F10" s="376"/>
      <c r="G10" s="104"/>
    </row>
    <row r="11" spans="1:7" ht="24" x14ac:dyDescent="0.45">
      <c r="A11" s="243" t="s">
        <v>43</v>
      </c>
      <c r="B11" s="374"/>
      <c r="C11" s="374"/>
      <c r="D11" s="374"/>
      <c r="E11" s="374"/>
      <c r="F11" s="374"/>
      <c r="G11" s="104"/>
    </row>
    <row r="12" spans="1:7" ht="24" x14ac:dyDescent="0.45">
      <c r="A12" s="243" t="s">
        <v>239</v>
      </c>
      <c r="B12" s="373">
        <f>D549</f>
        <v>0</v>
      </c>
      <c r="C12" s="373"/>
      <c r="D12" s="373"/>
      <c r="E12" s="373"/>
      <c r="F12" s="373"/>
      <c r="G12" s="104"/>
    </row>
    <row r="13" spans="1:7" ht="22.5" x14ac:dyDescent="0.45">
      <c r="D13" s="340"/>
      <c r="E13" s="340"/>
      <c r="F13" s="340"/>
      <c r="G13" s="340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3" t="s">
        <v>30</v>
      </c>
      <c r="B17" s="324" t="s">
        <v>31</v>
      </c>
      <c r="C17" s="324"/>
      <c r="D17" s="324" t="s">
        <v>46</v>
      </c>
      <c r="E17" s="325" t="s">
        <v>310</v>
      </c>
      <c r="F17" s="325" t="s">
        <v>357</v>
      </c>
    </row>
    <row r="18" spans="1:8" ht="16.5" customHeight="1" x14ac:dyDescent="0.3">
      <c r="A18" s="323"/>
      <c r="B18" s="247" t="s">
        <v>34</v>
      </c>
      <c r="C18" s="247" t="s">
        <v>33</v>
      </c>
      <c r="D18" s="324"/>
      <c r="E18" s="325"/>
      <c r="F18" s="325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3" t="s">
        <v>378</v>
      </c>
      <c r="B38" s="334"/>
      <c r="C38" s="334"/>
      <c r="D38" s="334"/>
      <c r="E38" s="334"/>
      <c r="F38" s="335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COUNTIF('A2 Exploitation'!F21:F40,"ok")</f>
        <v>0</v>
      </c>
      <c r="F41" s="228">
        <f>COUNTA('A2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3" t="s">
        <v>30</v>
      </c>
      <c r="B50" s="324" t="s">
        <v>31</v>
      </c>
      <c r="C50" s="324"/>
      <c r="D50" s="324" t="s">
        <v>46</v>
      </c>
      <c r="E50" s="325" t="s">
        <v>310</v>
      </c>
      <c r="F50" s="325" t="s">
        <v>359</v>
      </c>
      <c r="G50" s="106"/>
    </row>
    <row r="51" spans="1:7" x14ac:dyDescent="0.3">
      <c r="A51" s="323"/>
      <c r="B51" s="247" t="s">
        <v>34</v>
      </c>
      <c r="C51" s="247" t="s">
        <v>33</v>
      </c>
      <c r="D51" s="324"/>
      <c r="E51" s="325"/>
      <c r="F51" s="325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3" t="s">
        <v>378</v>
      </c>
      <c r="B94" s="334"/>
      <c r="C94" s="334"/>
      <c r="D94" s="334"/>
      <c r="E94" s="334"/>
      <c r="F94" s="335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3" t="s">
        <v>30</v>
      </c>
      <c r="B107" s="324" t="s">
        <v>31</v>
      </c>
      <c r="C107" s="324"/>
      <c r="D107" s="324" t="s">
        <v>46</v>
      </c>
      <c r="E107" s="325" t="s">
        <v>310</v>
      </c>
      <c r="F107" s="325" t="s">
        <v>359</v>
      </c>
    </row>
    <row r="108" spans="1:7" x14ac:dyDescent="0.3">
      <c r="A108" s="323"/>
      <c r="B108" s="247" t="s">
        <v>34</v>
      </c>
      <c r="C108" s="247" t="s">
        <v>33</v>
      </c>
      <c r="D108" s="324"/>
      <c r="E108" s="325"/>
      <c r="F108" s="325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6" t="s">
        <v>378</v>
      </c>
      <c r="B148" s="337"/>
      <c r="C148" s="337"/>
      <c r="D148" s="338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3" t="s">
        <v>30</v>
      </c>
      <c r="B162" s="324" t="s">
        <v>31</v>
      </c>
      <c r="C162" s="324"/>
      <c r="D162" s="324" t="s">
        <v>46</v>
      </c>
      <c r="E162" s="325" t="s">
        <v>310</v>
      </c>
      <c r="F162" s="325" t="s">
        <v>359</v>
      </c>
      <c r="G162" s="106"/>
    </row>
    <row r="163" spans="1:7" x14ac:dyDescent="0.3">
      <c r="A163" s="323"/>
      <c r="B163" s="247" t="s">
        <v>34</v>
      </c>
      <c r="C163" s="247" t="s">
        <v>33</v>
      </c>
      <c r="D163" s="324"/>
      <c r="E163" s="325"/>
      <c r="F163" s="325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9" t="s">
        <v>378</v>
      </c>
      <c r="B195" s="329"/>
      <c r="C195" s="329"/>
      <c r="D195" s="329"/>
      <c r="E195" s="329"/>
      <c r="F195" s="329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3" t="s">
        <v>30</v>
      </c>
      <c r="B209" s="324" t="s">
        <v>31</v>
      </c>
      <c r="C209" s="324"/>
      <c r="D209" s="324" t="s">
        <v>46</v>
      </c>
      <c r="E209" s="325" t="s">
        <v>310</v>
      </c>
      <c r="F209" s="325" t="s">
        <v>359</v>
      </c>
      <c r="G209" s="106"/>
    </row>
    <row r="210" spans="1:7" x14ac:dyDescent="0.3">
      <c r="A210" s="323"/>
      <c r="B210" s="247" t="s">
        <v>34</v>
      </c>
      <c r="C210" s="247" t="s">
        <v>33</v>
      </c>
      <c r="D210" s="324"/>
      <c r="E210" s="325"/>
      <c r="F210" s="325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9" t="s">
        <v>378</v>
      </c>
      <c r="B256" s="329"/>
      <c r="C256" s="329"/>
      <c r="D256" s="329"/>
      <c r="E256" s="329"/>
      <c r="F256" s="329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3" t="s">
        <v>30</v>
      </c>
      <c r="B270" s="324" t="s">
        <v>31</v>
      </c>
      <c r="C270" s="324"/>
      <c r="D270" s="324" t="s">
        <v>46</v>
      </c>
      <c r="E270" s="325" t="s">
        <v>310</v>
      </c>
      <c r="F270" s="325" t="s">
        <v>359</v>
      </c>
      <c r="G270" s="168"/>
    </row>
    <row r="271" spans="1:7" s="13" customFormat="1" x14ac:dyDescent="0.3">
      <c r="A271" s="323"/>
      <c r="B271" s="247" t="s">
        <v>34</v>
      </c>
      <c r="C271" s="247" t="s">
        <v>33</v>
      </c>
      <c r="D271" s="324"/>
      <c r="E271" s="325"/>
      <c r="F271" s="325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0" t="s">
        <v>395</v>
      </c>
      <c r="B308" s="331"/>
      <c r="C308" s="331"/>
      <c r="D308" s="331"/>
      <c r="E308" s="331"/>
      <c r="F308" s="332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3" t="s">
        <v>30</v>
      </c>
      <c r="B322" s="324" t="s">
        <v>31</v>
      </c>
      <c r="C322" s="324"/>
      <c r="D322" s="324" t="s">
        <v>46</v>
      </c>
      <c r="E322" s="325" t="s">
        <v>310</v>
      </c>
      <c r="F322" s="325" t="s">
        <v>359</v>
      </c>
      <c r="G322" s="106"/>
    </row>
    <row r="323" spans="1:7" x14ac:dyDescent="0.3">
      <c r="A323" s="323"/>
      <c r="B323" s="247" t="s">
        <v>34</v>
      </c>
      <c r="C323" s="247" t="s">
        <v>33</v>
      </c>
      <c r="D323" s="324"/>
      <c r="E323" s="325"/>
      <c r="F323" s="325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0" t="s">
        <v>378</v>
      </c>
      <c r="B349" s="331"/>
      <c r="C349" s="331"/>
      <c r="D349" s="331"/>
      <c r="E349" s="331"/>
      <c r="F349" s="331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COUNTIF('A2 Exploitation'!F325:F352,"ok")</f>
        <v>0</v>
      </c>
      <c r="F353" s="228">
        <f>COUNTA('A2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3" t="s">
        <v>30</v>
      </c>
      <c r="B362" s="324" t="s">
        <v>31</v>
      </c>
      <c r="C362" s="324"/>
      <c r="D362" s="324" t="s">
        <v>46</v>
      </c>
      <c r="E362" s="325" t="s">
        <v>310</v>
      </c>
      <c r="F362" s="325" t="s">
        <v>359</v>
      </c>
      <c r="G362" s="106"/>
    </row>
    <row r="363" spans="1:7" x14ac:dyDescent="0.3">
      <c r="A363" s="323"/>
      <c r="B363" s="247" t="s">
        <v>34</v>
      </c>
      <c r="C363" s="247" t="s">
        <v>33</v>
      </c>
      <c r="D363" s="324"/>
      <c r="E363" s="325"/>
      <c r="F363" s="325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9" t="s">
        <v>378</v>
      </c>
      <c r="B383" s="329"/>
      <c r="C383" s="329"/>
      <c r="D383" s="329"/>
      <c r="E383" s="329"/>
      <c r="F383" s="329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COUNTIF('A2 Exploitation'!F365:F385,"ok")</f>
        <v>0</v>
      </c>
      <c r="F386" s="228">
        <f>COUNTA('A2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3" t="s">
        <v>30</v>
      </c>
      <c r="B395" s="324" t="s">
        <v>31</v>
      </c>
      <c r="C395" s="324"/>
      <c r="D395" s="324" t="s">
        <v>46</v>
      </c>
      <c r="E395" s="325" t="s">
        <v>310</v>
      </c>
      <c r="F395" s="325" t="s">
        <v>359</v>
      </c>
      <c r="G395" s="106"/>
    </row>
    <row r="396" spans="1:7" x14ac:dyDescent="0.3">
      <c r="A396" s="323"/>
      <c r="B396" s="247" t="s">
        <v>34</v>
      </c>
      <c r="C396" s="247" t="s">
        <v>33</v>
      </c>
      <c r="D396" s="324"/>
      <c r="E396" s="325"/>
      <c r="F396" s="325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9" t="s">
        <v>378</v>
      </c>
      <c r="B435" s="329"/>
      <c r="C435" s="329"/>
      <c r="D435" s="329"/>
      <c r="E435" s="329"/>
      <c r="F435" s="329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COUNTIF('A2 Exploitation'!F398:F438,"ok")</f>
        <v>0</v>
      </c>
      <c r="F439" s="228">
        <f>COUNTA('A2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3" t="s">
        <v>30</v>
      </c>
      <c r="B448" s="324" t="s">
        <v>31</v>
      </c>
      <c r="C448" s="324"/>
      <c r="D448" s="324" t="s">
        <v>46</v>
      </c>
      <c r="E448" s="325" t="s">
        <v>310</v>
      </c>
      <c r="F448" s="325" t="s">
        <v>359</v>
      </c>
      <c r="G448" s="106"/>
    </row>
    <row r="449" spans="1:6" x14ac:dyDescent="0.3">
      <c r="A449" s="323"/>
      <c r="B449" s="247" t="s">
        <v>34</v>
      </c>
      <c r="C449" s="247" t="s">
        <v>33</v>
      </c>
      <c r="D449" s="324"/>
      <c r="E449" s="325"/>
      <c r="F449" s="325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6" t="s">
        <v>378</v>
      </c>
      <c r="B471" s="327"/>
      <c r="C471" s="327"/>
      <c r="D471" s="327"/>
      <c r="E471" s="327"/>
      <c r="F471" s="327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8" t="s">
        <v>366</v>
      </c>
      <c r="B483" s="328"/>
      <c r="C483" s="328"/>
      <c r="D483" s="328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3" t="s">
        <v>30</v>
      </c>
      <c r="B485" s="324" t="s">
        <v>31</v>
      </c>
      <c r="C485" s="324"/>
      <c r="D485" s="324" t="s">
        <v>46</v>
      </c>
      <c r="E485" s="325" t="s">
        <v>310</v>
      </c>
      <c r="F485" s="325" t="s">
        <v>359</v>
      </c>
      <c r="G485" s="106"/>
    </row>
    <row r="486" spans="1:7" x14ac:dyDescent="0.3">
      <c r="A486" s="323"/>
      <c r="B486" s="247" t="s">
        <v>34</v>
      </c>
      <c r="C486" s="247" t="s">
        <v>33</v>
      </c>
      <c r="D486" s="324"/>
      <c r="E486" s="325"/>
      <c r="F486" s="325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COUNTIF('A2 Exploitation'!F488:F497,"ok")</f>
        <v>0</v>
      </c>
      <c r="F498" s="228">
        <f>COUNTA('A2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3" t="s">
        <v>30</v>
      </c>
      <c r="B507" s="324" t="s">
        <v>31</v>
      </c>
      <c r="C507" s="324"/>
      <c r="D507" s="324" t="s">
        <v>46</v>
      </c>
      <c r="E507" s="325" t="s">
        <v>310</v>
      </c>
      <c r="F507" s="325" t="s">
        <v>359</v>
      </c>
      <c r="G507" s="106"/>
    </row>
    <row r="508" spans="1:7" x14ac:dyDescent="0.3">
      <c r="A508" s="323"/>
      <c r="B508" s="247" t="s">
        <v>34</v>
      </c>
      <c r="C508" s="247" t="s">
        <v>33</v>
      </c>
      <c r="D508" s="324"/>
      <c r="E508" s="325"/>
      <c r="F508" s="325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"0"))</f>
        <v>0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3" t="s">
        <v>30</v>
      </c>
      <c r="B518" s="324" t="s">
        <v>31</v>
      </c>
      <c r="C518" s="324"/>
      <c r="D518" s="324" t="s">
        <v>46</v>
      </c>
      <c r="E518" s="325" t="s">
        <v>310</v>
      </c>
      <c r="F518" s="325" t="s">
        <v>359</v>
      </c>
      <c r="G518" s="106"/>
    </row>
    <row r="519" spans="1:7" x14ac:dyDescent="0.3">
      <c r="A519" s="323"/>
      <c r="B519" s="247" t="s">
        <v>34</v>
      </c>
      <c r="C519" s="247" t="s">
        <v>33</v>
      </c>
      <c r="D519" s="324"/>
      <c r="E519" s="325"/>
      <c r="F519" s="325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3" t="s">
        <v>30</v>
      </c>
      <c r="B538" s="324" t="s">
        <v>31</v>
      </c>
      <c r="C538" s="324"/>
      <c r="D538" s="324" t="s">
        <v>46</v>
      </c>
      <c r="E538" s="325" t="s">
        <v>310</v>
      </c>
      <c r="F538" s="325" t="s">
        <v>359</v>
      </c>
      <c r="G538" s="106"/>
    </row>
    <row r="539" spans="1:7" x14ac:dyDescent="0.3">
      <c r="A539" s="323"/>
      <c r="B539" s="247" t="s">
        <v>34</v>
      </c>
      <c r="C539" s="247" t="s">
        <v>33</v>
      </c>
      <c r="D539" s="324"/>
      <c r="E539" s="325"/>
      <c r="F539" s="325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E197" sqref="E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2"/>
      <c r="E1" s="342"/>
      <c r="F1" s="342"/>
      <c r="G1" s="342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63" t="s">
        <v>50</v>
      </c>
      <c r="B6" s="363"/>
      <c r="C6" s="363"/>
      <c r="D6" s="363"/>
      <c r="E6" s="363"/>
      <c r="F6" s="363"/>
      <c r="G6" s="104"/>
    </row>
    <row r="7" spans="1:7" s="11" customFormat="1" ht="21.75" customHeight="1" x14ac:dyDescent="0.45">
      <c r="A7" s="344" t="str">
        <f>'A3 Exploitation'!A8:F8</f>
        <v>Ain Zaghouan 1</v>
      </c>
      <c r="B7" s="344"/>
      <c r="C7" s="344"/>
      <c r="D7" s="344"/>
      <c r="E7" s="344"/>
      <c r="F7" s="344"/>
      <c r="G7" s="104"/>
    </row>
    <row r="8" spans="1:7" s="11" customFormat="1" ht="24" x14ac:dyDescent="0.45">
      <c r="A8" s="243" t="s">
        <v>42</v>
      </c>
      <c r="B8" s="371">
        <f>'A3 Exploitation'!B9:F9</f>
        <v>0</v>
      </c>
      <c r="C8" s="371"/>
      <c r="D8" s="371"/>
      <c r="E8" s="371"/>
      <c r="F8" s="371"/>
      <c r="G8" s="104"/>
    </row>
    <row r="9" spans="1:7" s="11" customFormat="1" ht="24" x14ac:dyDescent="0.45">
      <c r="A9" s="244" t="s">
        <v>44</v>
      </c>
      <c r="B9" s="372">
        <f>'A3 Exploitation'!B10:F10</f>
        <v>0</v>
      </c>
      <c r="C9" s="372"/>
      <c r="D9" s="372"/>
      <c r="E9" s="372"/>
      <c r="F9" s="372"/>
      <c r="G9" s="104"/>
    </row>
    <row r="10" spans="1:7" s="11" customFormat="1" ht="24" x14ac:dyDescent="0.45">
      <c r="A10" s="243" t="s">
        <v>43</v>
      </c>
      <c r="B10" s="368">
        <f>'A3 Exploitation'!B11:F11</f>
        <v>0</v>
      </c>
      <c r="C10" s="368"/>
      <c r="D10" s="368"/>
      <c r="E10" s="368"/>
      <c r="F10" s="368"/>
      <c r="G10" s="104"/>
    </row>
    <row r="11" spans="1:7" s="11" customFormat="1" ht="24" x14ac:dyDescent="0.45">
      <c r="A11" s="243" t="s">
        <v>294</v>
      </c>
      <c r="B11" s="367">
        <f>D199</f>
        <v>0</v>
      </c>
      <c r="C11" s="367"/>
      <c r="D11" s="367"/>
      <c r="E11" s="367"/>
      <c r="F11" s="367"/>
      <c r="G11" s="104"/>
    </row>
    <row r="12" spans="1:7" s="11" customFormat="1" ht="22.5" x14ac:dyDescent="0.45">
      <c r="A12" s="10"/>
      <c r="D12" s="340"/>
      <c r="E12" s="340"/>
      <c r="F12" s="340"/>
      <c r="G12" s="340"/>
    </row>
    <row r="13" spans="1:7" s="11" customFormat="1" ht="11.25" customHeight="1" x14ac:dyDescent="0.3">
      <c r="A13" s="323" t="s">
        <v>30</v>
      </c>
      <c r="B13" s="324" t="s">
        <v>31</v>
      </c>
      <c r="C13" s="324"/>
      <c r="D13" s="324" t="s">
        <v>46</v>
      </c>
      <c r="E13" s="324" t="s">
        <v>190</v>
      </c>
      <c r="F13" s="324" t="s">
        <v>191</v>
      </c>
      <c r="G13" s="91"/>
    </row>
    <row r="14" spans="1:7" s="11" customFormat="1" ht="12.75" customHeight="1" x14ac:dyDescent="0.3">
      <c r="A14" s="323"/>
      <c r="B14" s="247" t="s">
        <v>34</v>
      </c>
      <c r="C14" s="247" t="s">
        <v>33</v>
      </c>
      <c r="D14" s="324"/>
      <c r="E14" s="324"/>
      <c r="F14" s="324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6" t="s">
        <v>0</v>
      </c>
      <c r="B16" s="357"/>
      <c r="C16" s="357"/>
      <c r="D16" s="357"/>
      <c r="E16" s="357"/>
      <c r="F16" s="357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8" t="s">
        <v>36</v>
      </c>
      <c r="B22" s="354"/>
      <c r="C22" s="355"/>
      <c r="D22" s="290">
        <f>SUM(B17:C21)</f>
        <v>0</v>
      </c>
    </row>
    <row r="23" spans="1:7" x14ac:dyDescent="0.3">
      <c r="A23" s="349" t="s">
        <v>295</v>
      </c>
      <c r="B23" s="350"/>
      <c r="C23" s="351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7" t="s">
        <v>4</v>
      </c>
      <c r="B25" s="348"/>
      <c r="C25" s="348"/>
      <c r="D25" s="348"/>
      <c r="E25" s="348"/>
      <c r="F25" s="348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9" t="s">
        <v>36</v>
      </c>
      <c r="B33" s="350"/>
      <c r="C33" s="351"/>
      <c r="D33" s="289">
        <f>SUM(B26:C32)</f>
        <v>0</v>
      </c>
    </row>
    <row r="34" spans="1:7" x14ac:dyDescent="0.3">
      <c r="A34" s="349" t="s">
        <v>295</v>
      </c>
      <c r="B34" s="350"/>
      <c r="C34" s="351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7" t="s">
        <v>219</v>
      </c>
      <c r="B36" s="348"/>
      <c r="C36" s="348"/>
      <c r="D36" s="348"/>
      <c r="E36" s="348"/>
      <c r="F36" s="348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9" t="s">
        <v>36</v>
      </c>
      <c r="B42" s="350"/>
      <c r="C42" s="351"/>
      <c r="D42" s="289">
        <f>SUM(B37:C41)</f>
        <v>0</v>
      </c>
      <c r="E42" s="12"/>
      <c r="F42" s="12"/>
      <c r="G42" s="105"/>
    </row>
    <row r="43" spans="1:7" s="19" customFormat="1" x14ac:dyDescent="0.3">
      <c r="A43" s="349" t="s">
        <v>295</v>
      </c>
      <c r="B43" s="350"/>
      <c r="C43" s="351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9" t="s">
        <v>36</v>
      </c>
      <c r="B52" s="350"/>
      <c r="C52" s="351"/>
      <c r="D52" s="289">
        <f>SUM(B46:C51)</f>
        <v>0</v>
      </c>
    </row>
    <row r="53" spans="1:7" x14ac:dyDescent="0.3">
      <c r="A53" s="349" t="s">
        <v>295</v>
      </c>
      <c r="B53" s="350"/>
      <c r="C53" s="351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7" t="s">
        <v>8</v>
      </c>
      <c r="B55" s="348"/>
      <c r="C55" s="348"/>
      <c r="D55" s="348"/>
      <c r="E55" s="348"/>
      <c r="F55" s="348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9" t="s">
        <v>36</v>
      </c>
      <c r="B63" s="350"/>
      <c r="C63" s="351"/>
      <c r="D63" s="289">
        <f>SUM(B56:C62)</f>
        <v>0</v>
      </c>
    </row>
    <row r="64" spans="1:7" x14ac:dyDescent="0.3">
      <c r="A64" s="349" t="s">
        <v>295</v>
      </c>
      <c r="B64" s="350"/>
      <c r="C64" s="351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7" t="s">
        <v>130</v>
      </c>
      <c r="B66" s="348"/>
      <c r="C66" s="348"/>
      <c r="D66" s="348"/>
      <c r="E66" s="348"/>
      <c r="F66" s="348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9" t="s">
        <v>36</v>
      </c>
      <c r="B84" s="350"/>
      <c r="C84" s="351"/>
      <c r="D84" s="289">
        <f>SUM(B67:C83)</f>
        <v>0</v>
      </c>
    </row>
    <row r="85" spans="1:7" x14ac:dyDescent="0.3">
      <c r="A85" s="349" t="s">
        <v>295</v>
      </c>
      <c r="B85" s="350"/>
      <c r="C85" s="351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7" t="s">
        <v>211</v>
      </c>
      <c r="B87" s="348"/>
      <c r="C87" s="348"/>
      <c r="D87" s="348"/>
      <c r="E87" s="348"/>
      <c r="F87" s="348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9" t="s">
        <v>36</v>
      </c>
      <c r="B102" s="350"/>
      <c r="C102" s="351"/>
      <c r="D102" s="289">
        <f>SUM(B88:C101)</f>
        <v>0</v>
      </c>
    </row>
    <row r="103" spans="1:7" x14ac:dyDescent="0.3">
      <c r="A103" s="349" t="s">
        <v>295</v>
      </c>
      <c r="B103" s="350"/>
      <c r="C103" s="351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7" t="s">
        <v>212</v>
      </c>
      <c r="B106" s="348"/>
      <c r="C106" s="348"/>
      <c r="D106" s="348"/>
      <c r="E106" s="348"/>
      <c r="F106" s="348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9" t="s">
        <v>36</v>
      </c>
      <c r="B118" s="350"/>
      <c r="C118" s="351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9" t="s">
        <v>295</v>
      </c>
      <c r="B119" s="350"/>
      <c r="C119" s="351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7" t="s">
        <v>185</v>
      </c>
      <c r="B121" s="348"/>
      <c r="C121" s="348"/>
      <c r="D121" s="348"/>
      <c r="E121" s="348"/>
      <c r="F121" s="348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9" t="s">
        <v>36</v>
      </c>
      <c r="B133" s="350"/>
      <c r="C133" s="351"/>
      <c r="D133" s="289">
        <f>SUM(B122:C132)</f>
        <v>0</v>
      </c>
    </row>
    <row r="134" spans="1:7" x14ac:dyDescent="0.3">
      <c r="A134" s="349" t="s">
        <v>295</v>
      </c>
      <c r="B134" s="350"/>
      <c r="C134" s="351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7" t="s">
        <v>71</v>
      </c>
      <c r="B136" s="348"/>
      <c r="C136" s="348"/>
      <c r="D136" s="348"/>
      <c r="E136" s="348"/>
      <c r="F136" s="348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9" t="s">
        <v>36</v>
      </c>
      <c r="B149" s="350"/>
      <c r="C149" s="351"/>
      <c r="D149" s="289">
        <f>SUM(B137:C148)</f>
        <v>0</v>
      </c>
    </row>
    <row r="150" spans="1:7" x14ac:dyDescent="0.3">
      <c r="A150" s="349" t="s">
        <v>295</v>
      </c>
      <c r="B150" s="350"/>
      <c r="C150" s="351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7" t="s">
        <v>217</v>
      </c>
      <c r="B152" s="348"/>
      <c r="C152" s="348"/>
      <c r="D152" s="348"/>
      <c r="E152" s="348"/>
      <c r="F152" s="348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9" t="s">
        <v>36</v>
      </c>
      <c r="B161" s="354"/>
      <c r="C161" s="355"/>
      <c r="D161" s="290">
        <f>SUM(B153:C160)</f>
        <v>0</v>
      </c>
    </row>
    <row r="162" spans="1:7" x14ac:dyDescent="0.3">
      <c r="A162" s="349" t="s">
        <v>295</v>
      </c>
      <c r="B162" s="350"/>
      <c r="C162" s="351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7" t="s">
        <v>77</v>
      </c>
      <c r="B164" s="348"/>
      <c r="C164" s="348"/>
      <c r="D164" s="348"/>
      <c r="E164" s="348"/>
      <c r="F164" s="348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9" t="s">
        <v>36</v>
      </c>
      <c r="B169" s="350"/>
      <c r="C169" s="351"/>
      <c r="D169" s="289">
        <f>SUM(B165:C168)</f>
        <v>0</v>
      </c>
    </row>
    <row r="170" spans="1:7" x14ac:dyDescent="0.3">
      <c r="A170" s="349" t="s">
        <v>295</v>
      </c>
      <c r="B170" s="350"/>
      <c r="C170" s="351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2" t="s">
        <v>17</v>
      </c>
      <c r="B172" s="353"/>
      <c r="C172" s="353"/>
      <c r="D172" s="353"/>
      <c r="E172" s="353"/>
      <c r="F172" s="353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9" t="s">
        <v>36</v>
      </c>
      <c r="B177" s="350"/>
      <c r="C177" s="351"/>
      <c r="D177" s="289">
        <f>SUM(B173:C176)</f>
        <v>0</v>
      </c>
    </row>
    <row r="178" spans="1:7" x14ac:dyDescent="0.3">
      <c r="A178" s="349" t="s">
        <v>295</v>
      </c>
      <c r="B178" s="350"/>
      <c r="C178" s="351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7" t="s">
        <v>78</v>
      </c>
      <c r="B180" s="348"/>
      <c r="C180" s="348"/>
      <c r="D180" s="348"/>
      <c r="E180" s="348"/>
      <c r="F180" s="348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9" t="s">
        <v>36</v>
      </c>
      <c r="B186" s="350"/>
      <c r="C186" s="351"/>
      <c r="D186" s="289">
        <f>SUM(B181:C185)</f>
        <v>0</v>
      </c>
    </row>
    <row r="187" spans="1:7" x14ac:dyDescent="0.3">
      <c r="A187" s="349" t="s">
        <v>295</v>
      </c>
      <c r="B187" s="350"/>
      <c r="C187" s="351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7" t="s">
        <v>216</v>
      </c>
      <c r="B189" s="348"/>
      <c r="C189" s="348"/>
      <c r="D189" s="348"/>
      <c r="E189" s="348"/>
      <c r="F189" s="348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9" t="s">
        <v>36</v>
      </c>
      <c r="B194" s="350"/>
      <c r="C194" s="351"/>
      <c r="D194" s="259">
        <f>SUM(B190:C193)</f>
        <v>0</v>
      </c>
    </row>
    <row r="195" spans="1:6" x14ac:dyDescent="0.3">
      <c r="A195" s="349" t="s">
        <v>295</v>
      </c>
      <c r="B195" s="350"/>
      <c r="C195" s="351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COUNTIF('A2 Technique'!F17:F193,"ok")</f>
        <v>0</v>
      </c>
      <c r="F197" s="232">
        <f>COUNTA('A2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D503" sqref="A502:D50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2"/>
      <c r="E1" s="342"/>
      <c r="F1" s="342"/>
      <c r="G1" s="342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43" t="s">
        <v>179</v>
      </c>
      <c r="B7" s="343"/>
      <c r="C7" s="343"/>
      <c r="D7" s="343"/>
      <c r="E7" s="343"/>
      <c r="F7" s="343"/>
      <c r="G7" s="104"/>
    </row>
    <row r="8" spans="1:7" ht="29.25" x14ac:dyDescent="0.45">
      <c r="A8" s="344" t="str">
        <f>'Page de garde'!D18</f>
        <v>Ain Zaghouan 1</v>
      </c>
      <c r="B8" s="344"/>
      <c r="C8" s="344"/>
      <c r="D8" s="344"/>
      <c r="E8" s="344"/>
      <c r="F8" s="344"/>
      <c r="G8" s="104"/>
    </row>
    <row r="9" spans="1:7" ht="24" x14ac:dyDescent="0.45">
      <c r="A9" s="306" t="s">
        <v>42</v>
      </c>
      <c r="B9" s="378"/>
      <c r="C9" s="378"/>
      <c r="D9" s="378"/>
      <c r="E9" s="378"/>
      <c r="F9" s="378"/>
      <c r="G9" s="104"/>
    </row>
    <row r="10" spans="1:7" ht="24" x14ac:dyDescent="0.45">
      <c r="A10" s="307" t="s">
        <v>44</v>
      </c>
      <c r="B10" s="379"/>
      <c r="C10" s="379"/>
      <c r="D10" s="379"/>
      <c r="E10" s="379"/>
      <c r="F10" s="379"/>
      <c r="G10" s="104"/>
    </row>
    <row r="11" spans="1:7" ht="24" x14ac:dyDescent="0.45">
      <c r="A11" s="306" t="s">
        <v>43</v>
      </c>
      <c r="B11" s="377"/>
      <c r="C11" s="377"/>
      <c r="D11" s="377"/>
      <c r="E11" s="377"/>
      <c r="F11" s="377"/>
      <c r="G11" s="104"/>
    </row>
    <row r="12" spans="1:7" ht="24" x14ac:dyDescent="0.45">
      <c r="A12" s="306" t="s">
        <v>239</v>
      </c>
      <c r="B12" s="380">
        <f>D549</f>
        <v>0</v>
      </c>
      <c r="C12" s="380"/>
      <c r="D12" s="380"/>
      <c r="E12" s="380"/>
      <c r="F12" s="380"/>
      <c r="G12" s="104"/>
    </row>
    <row r="13" spans="1:7" ht="22.5" x14ac:dyDescent="0.45">
      <c r="D13" s="340"/>
      <c r="E13" s="340"/>
      <c r="F13" s="340"/>
      <c r="G13" s="340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3" t="s">
        <v>30</v>
      </c>
      <c r="B17" s="324" t="s">
        <v>31</v>
      </c>
      <c r="C17" s="324"/>
      <c r="D17" s="324" t="s">
        <v>46</v>
      </c>
      <c r="E17" s="325" t="s">
        <v>310</v>
      </c>
      <c r="F17" s="325" t="s">
        <v>357</v>
      </c>
    </row>
    <row r="18" spans="1:8" ht="16.5" customHeight="1" x14ac:dyDescent="0.3">
      <c r="A18" s="323"/>
      <c r="B18" s="247" t="s">
        <v>34</v>
      </c>
      <c r="C18" s="247" t="s">
        <v>33</v>
      </c>
      <c r="D18" s="324"/>
      <c r="E18" s="325"/>
      <c r="F18" s="325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3" t="s">
        <v>378</v>
      </c>
      <c r="B38" s="334"/>
      <c r="C38" s="334"/>
      <c r="D38" s="334"/>
      <c r="E38" s="334"/>
      <c r="F38" s="335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23" t="s">
        <v>30</v>
      </c>
      <c r="B50" s="324" t="s">
        <v>31</v>
      </c>
      <c r="C50" s="324"/>
      <c r="D50" s="324" t="s">
        <v>46</v>
      </c>
      <c r="E50" s="325" t="s">
        <v>310</v>
      </c>
      <c r="F50" s="325" t="s">
        <v>359</v>
      </c>
      <c r="G50" s="106"/>
    </row>
    <row r="51" spans="1:7" ht="16.5" customHeight="1" x14ac:dyDescent="0.3">
      <c r="A51" s="323"/>
      <c r="B51" s="247" t="s">
        <v>34</v>
      </c>
      <c r="C51" s="247" t="s">
        <v>33</v>
      </c>
      <c r="D51" s="324"/>
      <c r="E51" s="325"/>
      <c r="F51" s="325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3" t="s">
        <v>378</v>
      </c>
      <c r="B94" s="334"/>
      <c r="C94" s="334"/>
      <c r="D94" s="334"/>
      <c r="E94" s="334"/>
      <c r="F94" s="335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23" t="s">
        <v>30</v>
      </c>
      <c r="B107" s="324" t="s">
        <v>31</v>
      </c>
      <c r="C107" s="324"/>
      <c r="D107" s="324" t="s">
        <v>46</v>
      </c>
      <c r="E107" s="325" t="s">
        <v>310</v>
      </c>
      <c r="F107" s="325" t="s">
        <v>359</v>
      </c>
    </row>
    <row r="108" spans="1:7" ht="16.5" customHeight="1" x14ac:dyDescent="0.3">
      <c r="A108" s="323"/>
      <c r="B108" s="247" t="s">
        <v>34</v>
      </c>
      <c r="C108" s="247" t="s">
        <v>33</v>
      </c>
      <c r="D108" s="324"/>
      <c r="E108" s="325"/>
      <c r="F108" s="325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6" t="s">
        <v>378</v>
      </c>
      <c r="B148" s="337"/>
      <c r="C148" s="337"/>
      <c r="D148" s="338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23" t="s">
        <v>30</v>
      </c>
      <c r="B162" s="324" t="s">
        <v>31</v>
      </c>
      <c r="C162" s="324"/>
      <c r="D162" s="324" t="s">
        <v>46</v>
      </c>
      <c r="E162" s="325" t="s">
        <v>310</v>
      </c>
      <c r="F162" s="325" t="s">
        <v>359</v>
      </c>
      <c r="G162" s="106"/>
    </row>
    <row r="163" spans="1:7" ht="16.5" customHeight="1" x14ac:dyDescent="0.3">
      <c r="A163" s="323"/>
      <c r="B163" s="247" t="s">
        <v>34</v>
      </c>
      <c r="C163" s="247" t="s">
        <v>33</v>
      </c>
      <c r="D163" s="324"/>
      <c r="E163" s="325"/>
      <c r="F163" s="325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9" t="s">
        <v>378</v>
      </c>
      <c r="B195" s="329"/>
      <c r="C195" s="329"/>
      <c r="D195" s="329"/>
      <c r="E195" s="329"/>
      <c r="F195" s="329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23" t="s">
        <v>30</v>
      </c>
      <c r="B209" s="324" t="s">
        <v>31</v>
      </c>
      <c r="C209" s="324"/>
      <c r="D209" s="324" t="s">
        <v>46</v>
      </c>
      <c r="E209" s="325" t="s">
        <v>310</v>
      </c>
      <c r="F209" s="325" t="s">
        <v>359</v>
      </c>
      <c r="G209" s="106"/>
    </row>
    <row r="210" spans="1:7" ht="16.5" customHeight="1" x14ac:dyDescent="0.3">
      <c r="A210" s="323"/>
      <c r="B210" s="247" t="s">
        <v>34</v>
      </c>
      <c r="C210" s="247" t="s">
        <v>33</v>
      </c>
      <c r="D210" s="324"/>
      <c r="E210" s="325"/>
      <c r="F210" s="325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9" t="s">
        <v>378</v>
      </c>
      <c r="B256" s="329"/>
      <c r="C256" s="329"/>
      <c r="D256" s="329"/>
      <c r="E256" s="329"/>
      <c r="F256" s="329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23" t="s">
        <v>30</v>
      </c>
      <c r="B270" s="324" t="s">
        <v>31</v>
      </c>
      <c r="C270" s="324"/>
      <c r="D270" s="324" t="s">
        <v>46</v>
      </c>
      <c r="E270" s="325" t="s">
        <v>310</v>
      </c>
      <c r="F270" s="325" t="s">
        <v>359</v>
      </c>
      <c r="G270" s="168"/>
    </row>
    <row r="271" spans="1:7" s="13" customFormat="1" ht="16.5" customHeight="1" x14ac:dyDescent="0.3">
      <c r="A271" s="323"/>
      <c r="B271" s="247" t="s">
        <v>34</v>
      </c>
      <c r="C271" s="247" t="s">
        <v>33</v>
      </c>
      <c r="D271" s="324"/>
      <c r="E271" s="325"/>
      <c r="F271" s="325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0" t="s">
        <v>395</v>
      </c>
      <c r="B308" s="331"/>
      <c r="C308" s="331"/>
      <c r="D308" s="331"/>
      <c r="E308" s="331"/>
      <c r="F308" s="332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23" t="s">
        <v>30</v>
      </c>
      <c r="B322" s="324" t="s">
        <v>31</v>
      </c>
      <c r="C322" s="324"/>
      <c r="D322" s="324" t="s">
        <v>46</v>
      </c>
      <c r="E322" s="325" t="s">
        <v>310</v>
      </c>
      <c r="F322" s="325" t="s">
        <v>359</v>
      </c>
      <c r="G322" s="106"/>
    </row>
    <row r="323" spans="1:7" ht="16.5" customHeight="1" x14ac:dyDescent="0.3">
      <c r="A323" s="323"/>
      <c r="B323" s="247" t="s">
        <v>34</v>
      </c>
      <c r="C323" s="247" t="s">
        <v>33</v>
      </c>
      <c r="D323" s="324"/>
      <c r="E323" s="325"/>
      <c r="F323" s="325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0" t="s">
        <v>378</v>
      </c>
      <c r="B349" s="331"/>
      <c r="C349" s="331"/>
      <c r="D349" s="331"/>
      <c r="E349" s="331"/>
      <c r="F349" s="331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23" t="s">
        <v>30</v>
      </c>
      <c r="B362" s="324" t="s">
        <v>31</v>
      </c>
      <c r="C362" s="324"/>
      <c r="D362" s="324" t="s">
        <v>46</v>
      </c>
      <c r="E362" s="325" t="s">
        <v>310</v>
      </c>
      <c r="F362" s="325" t="s">
        <v>359</v>
      </c>
      <c r="G362" s="106"/>
    </row>
    <row r="363" spans="1:7" ht="16.5" customHeight="1" x14ac:dyDescent="0.3">
      <c r="A363" s="323"/>
      <c r="B363" s="247" t="s">
        <v>34</v>
      </c>
      <c r="C363" s="247" t="s">
        <v>33</v>
      </c>
      <c r="D363" s="324"/>
      <c r="E363" s="325"/>
      <c r="F363" s="325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9" t="s">
        <v>378</v>
      </c>
      <c r="B383" s="329"/>
      <c r="C383" s="329"/>
      <c r="D383" s="329"/>
      <c r="E383" s="329"/>
      <c r="F383" s="329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23" t="s">
        <v>30</v>
      </c>
      <c r="B395" s="324" t="s">
        <v>31</v>
      </c>
      <c r="C395" s="324"/>
      <c r="D395" s="324" t="s">
        <v>46</v>
      </c>
      <c r="E395" s="325" t="s">
        <v>310</v>
      </c>
      <c r="F395" s="325" t="s">
        <v>359</v>
      </c>
      <c r="G395" s="106"/>
    </row>
    <row r="396" spans="1:7" ht="16.5" customHeight="1" x14ac:dyDescent="0.3">
      <c r="A396" s="323"/>
      <c r="B396" s="247" t="s">
        <v>34</v>
      </c>
      <c r="C396" s="247" t="s">
        <v>33</v>
      </c>
      <c r="D396" s="324"/>
      <c r="E396" s="325"/>
      <c r="F396" s="325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9" t="s">
        <v>378</v>
      </c>
      <c r="B435" s="329"/>
      <c r="C435" s="329"/>
      <c r="D435" s="329"/>
      <c r="E435" s="329"/>
      <c r="F435" s="329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23" t="s">
        <v>30</v>
      </c>
      <c r="B448" s="324" t="s">
        <v>31</v>
      </c>
      <c r="C448" s="324"/>
      <c r="D448" s="324" t="s">
        <v>46</v>
      </c>
      <c r="E448" s="325" t="s">
        <v>310</v>
      </c>
      <c r="F448" s="325" t="s">
        <v>359</v>
      </c>
      <c r="G448" s="106"/>
    </row>
    <row r="449" spans="1:6" ht="16.5" customHeight="1" x14ac:dyDescent="0.3">
      <c r="A449" s="323"/>
      <c r="B449" s="247" t="s">
        <v>34</v>
      </c>
      <c r="C449" s="247" t="s">
        <v>33</v>
      </c>
      <c r="D449" s="324"/>
      <c r="E449" s="325"/>
      <c r="F449" s="325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6" t="s">
        <v>378</v>
      </c>
      <c r="B471" s="327"/>
      <c r="C471" s="327"/>
      <c r="D471" s="327"/>
      <c r="E471" s="327"/>
      <c r="F471" s="327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8" t="s">
        <v>366</v>
      </c>
      <c r="B483" s="328"/>
      <c r="C483" s="328"/>
      <c r="D483" s="328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23" t="s">
        <v>30</v>
      </c>
      <c r="B485" s="324" t="s">
        <v>31</v>
      </c>
      <c r="C485" s="324"/>
      <c r="D485" s="324" t="s">
        <v>46</v>
      </c>
      <c r="E485" s="325" t="s">
        <v>310</v>
      </c>
      <c r="F485" s="325" t="s">
        <v>359</v>
      </c>
      <c r="G485" s="106"/>
    </row>
    <row r="486" spans="1:7" ht="16.5" customHeight="1" x14ac:dyDescent="0.3">
      <c r="A486" s="323"/>
      <c r="B486" s="247" t="s">
        <v>34</v>
      </c>
      <c r="C486" s="247" t="s">
        <v>33</v>
      </c>
      <c r="D486" s="324"/>
      <c r="E486" s="325"/>
      <c r="F486" s="325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23" t="s">
        <v>30</v>
      </c>
      <c r="B507" s="324" t="s">
        <v>31</v>
      </c>
      <c r="C507" s="324"/>
      <c r="D507" s="324" t="s">
        <v>46</v>
      </c>
      <c r="E507" s="325" t="s">
        <v>310</v>
      </c>
      <c r="F507" s="325" t="s">
        <v>359</v>
      </c>
      <c r="G507" s="106"/>
    </row>
    <row r="508" spans="1:7" ht="16.5" customHeight="1" x14ac:dyDescent="0.3">
      <c r="A508" s="323"/>
      <c r="B508" s="247" t="s">
        <v>34</v>
      </c>
      <c r="C508" s="247" t="s">
        <v>33</v>
      </c>
      <c r="D508" s="324"/>
      <c r="E508" s="325"/>
      <c r="F508" s="325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23" t="s">
        <v>30</v>
      </c>
      <c r="B518" s="324" t="s">
        <v>31</v>
      </c>
      <c r="C518" s="324"/>
      <c r="D518" s="324" t="s">
        <v>46</v>
      </c>
      <c r="E518" s="325" t="s">
        <v>310</v>
      </c>
      <c r="F518" s="325" t="s">
        <v>359</v>
      </c>
      <c r="G518" s="106"/>
    </row>
    <row r="519" spans="1:7" ht="16.5" customHeight="1" x14ac:dyDescent="0.3">
      <c r="A519" s="323"/>
      <c r="B519" s="247" t="s">
        <v>34</v>
      </c>
      <c r="C519" s="247" t="s">
        <v>33</v>
      </c>
      <c r="D519" s="324"/>
      <c r="E519" s="325"/>
      <c r="F519" s="325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23" t="s">
        <v>30</v>
      </c>
      <c r="B538" s="324" t="s">
        <v>31</v>
      </c>
      <c r="C538" s="324"/>
      <c r="D538" s="324" t="s">
        <v>46</v>
      </c>
      <c r="E538" s="325" t="s">
        <v>310</v>
      </c>
      <c r="F538" s="325" t="s">
        <v>359</v>
      </c>
      <c r="G538" s="106"/>
    </row>
    <row r="539" spans="1:7" ht="16.5" customHeight="1" x14ac:dyDescent="0.3">
      <c r="A539" s="323"/>
      <c r="B539" s="247" t="s">
        <v>34</v>
      </c>
      <c r="C539" s="247" t="s">
        <v>33</v>
      </c>
      <c r="D539" s="324"/>
      <c r="E539" s="325"/>
      <c r="F539" s="325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3" sqref="D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2"/>
      <c r="E1" s="342"/>
      <c r="F1" s="342"/>
      <c r="G1" s="342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63" t="s">
        <v>50</v>
      </c>
      <c r="B6" s="363"/>
      <c r="C6" s="363"/>
      <c r="D6" s="363"/>
      <c r="E6" s="363"/>
      <c r="F6" s="363"/>
      <c r="G6" s="104"/>
    </row>
    <row r="7" spans="1:7" s="11" customFormat="1" ht="21.75" customHeight="1" x14ac:dyDescent="0.45">
      <c r="A7" s="344" t="e">
        <f>#REF!</f>
        <v>#REF!</v>
      </c>
      <c r="B7" s="344"/>
      <c r="C7" s="344"/>
      <c r="D7" s="344"/>
      <c r="E7" s="344"/>
      <c r="F7" s="344"/>
      <c r="G7" s="104"/>
    </row>
    <row r="8" spans="1:7" s="11" customFormat="1" ht="24" x14ac:dyDescent="0.45">
      <c r="A8" s="243" t="s">
        <v>42</v>
      </c>
      <c r="B8" s="371">
        <f>'A4 Exploitation'!B9:F9</f>
        <v>0</v>
      </c>
      <c r="C8" s="371"/>
      <c r="D8" s="371"/>
      <c r="E8" s="371"/>
      <c r="F8" s="371"/>
      <c r="G8" s="104"/>
    </row>
    <row r="9" spans="1:7" s="11" customFormat="1" ht="24" x14ac:dyDescent="0.45">
      <c r="A9" s="244" t="s">
        <v>44</v>
      </c>
      <c r="B9" s="372">
        <f>'A4 Exploitation'!B10:F10</f>
        <v>0</v>
      </c>
      <c r="C9" s="372"/>
      <c r="D9" s="372"/>
      <c r="E9" s="372"/>
      <c r="F9" s="372"/>
      <c r="G9" s="104"/>
    </row>
    <row r="10" spans="1:7" s="11" customFormat="1" ht="24" x14ac:dyDescent="0.45">
      <c r="A10" s="243" t="s">
        <v>43</v>
      </c>
      <c r="B10" s="368">
        <f>'A4 Exploitation'!A8:F8</f>
        <v>0</v>
      </c>
      <c r="C10" s="368"/>
      <c r="D10" s="368"/>
      <c r="E10" s="368"/>
      <c r="F10" s="368"/>
      <c r="G10" s="104"/>
    </row>
    <row r="11" spans="1:7" s="11" customFormat="1" ht="24" x14ac:dyDescent="0.45">
      <c r="A11" s="243" t="s">
        <v>294</v>
      </c>
      <c r="B11" s="367">
        <f>D199</f>
        <v>0</v>
      </c>
      <c r="C11" s="367"/>
      <c r="D11" s="367"/>
      <c r="E11" s="367"/>
      <c r="F11" s="367"/>
      <c r="G11" s="104"/>
    </row>
    <row r="12" spans="1:7" s="11" customFormat="1" ht="22.5" x14ac:dyDescent="0.45">
      <c r="A12" s="10"/>
      <c r="D12" s="340"/>
      <c r="E12" s="340"/>
      <c r="F12" s="340"/>
      <c r="G12" s="340"/>
    </row>
    <row r="13" spans="1:7" s="11" customFormat="1" ht="11.25" customHeight="1" x14ac:dyDescent="0.3">
      <c r="A13" s="323" t="s">
        <v>30</v>
      </c>
      <c r="B13" s="324" t="s">
        <v>31</v>
      </c>
      <c r="C13" s="324"/>
      <c r="D13" s="324" t="s">
        <v>46</v>
      </c>
      <c r="E13" s="324" t="s">
        <v>190</v>
      </c>
      <c r="F13" s="324" t="s">
        <v>191</v>
      </c>
      <c r="G13" s="91"/>
    </row>
    <row r="14" spans="1:7" s="11" customFormat="1" ht="12.75" customHeight="1" x14ac:dyDescent="0.3">
      <c r="A14" s="323"/>
      <c r="B14" s="247" t="s">
        <v>34</v>
      </c>
      <c r="C14" s="247" t="s">
        <v>33</v>
      </c>
      <c r="D14" s="324"/>
      <c r="E14" s="324"/>
      <c r="F14" s="324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6" t="s">
        <v>0</v>
      </c>
      <c r="B16" s="357"/>
      <c r="C16" s="357"/>
      <c r="D16" s="357"/>
      <c r="E16" s="357"/>
      <c r="F16" s="357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8" t="s">
        <v>36</v>
      </c>
      <c r="B22" s="354"/>
      <c r="C22" s="355"/>
      <c r="D22" s="290">
        <f>SUM(B17:C21)</f>
        <v>0</v>
      </c>
    </row>
    <row r="23" spans="1:7" x14ac:dyDescent="0.3">
      <c r="A23" s="349" t="s">
        <v>295</v>
      </c>
      <c r="B23" s="350"/>
      <c r="C23" s="351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7" t="s">
        <v>4</v>
      </c>
      <c r="B25" s="348"/>
      <c r="C25" s="348"/>
      <c r="D25" s="348"/>
      <c r="E25" s="348"/>
      <c r="F25" s="348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9" t="s">
        <v>36</v>
      </c>
      <c r="B33" s="350"/>
      <c r="C33" s="351"/>
      <c r="D33" s="289">
        <f>SUM(B26:C32)</f>
        <v>0</v>
      </c>
    </row>
    <row r="34" spans="1:7" x14ac:dyDescent="0.3">
      <c r="A34" s="349" t="s">
        <v>295</v>
      </c>
      <c r="B34" s="350"/>
      <c r="C34" s="351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7" t="s">
        <v>219</v>
      </c>
      <c r="B36" s="348"/>
      <c r="C36" s="348"/>
      <c r="D36" s="348"/>
      <c r="E36" s="348"/>
      <c r="F36" s="348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9" t="s">
        <v>36</v>
      </c>
      <c r="B42" s="350"/>
      <c r="C42" s="351"/>
      <c r="D42" s="289">
        <f>SUM(B37:C41)</f>
        <v>0</v>
      </c>
      <c r="E42" s="12"/>
      <c r="F42" s="12"/>
      <c r="G42" s="105"/>
    </row>
    <row r="43" spans="1:7" s="19" customFormat="1" x14ac:dyDescent="0.3">
      <c r="A43" s="349" t="s">
        <v>295</v>
      </c>
      <c r="B43" s="350"/>
      <c r="C43" s="351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9" t="s">
        <v>36</v>
      </c>
      <c r="B52" s="350"/>
      <c r="C52" s="351"/>
      <c r="D52" s="289">
        <f>SUM(B46:C51)</f>
        <v>0</v>
      </c>
    </row>
    <row r="53" spans="1:7" x14ac:dyDescent="0.3">
      <c r="A53" s="349" t="s">
        <v>295</v>
      </c>
      <c r="B53" s="350"/>
      <c r="C53" s="351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7" t="s">
        <v>8</v>
      </c>
      <c r="B55" s="348"/>
      <c r="C55" s="348"/>
      <c r="D55" s="348"/>
      <c r="E55" s="348"/>
      <c r="F55" s="348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9" t="s">
        <v>36</v>
      </c>
      <c r="B63" s="350"/>
      <c r="C63" s="351"/>
      <c r="D63" s="289">
        <f>SUM(B56:C62)</f>
        <v>0</v>
      </c>
    </row>
    <row r="64" spans="1:7" x14ac:dyDescent="0.3">
      <c r="A64" s="349" t="s">
        <v>295</v>
      </c>
      <c r="B64" s="350"/>
      <c r="C64" s="351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7" t="s">
        <v>130</v>
      </c>
      <c r="B66" s="348"/>
      <c r="C66" s="348"/>
      <c r="D66" s="348"/>
      <c r="E66" s="348"/>
      <c r="F66" s="348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9" t="s">
        <v>36</v>
      </c>
      <c r="B84" s="350"/>
      <c r="C84" s="351"/>
      <c r="D84" s="289">
        <f>SUM(B67:C83)</f>
        <v>0</v>
      </c>
    </row>
    <row r="85" spans="1:7" x14ac:dyDescent="0.3">
      <c r="A85" s="349" t="s">
        <v>295</v>
      </c>
      <c r="B85" s="350"/>
      <c r="C85" s="351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7" t="s">
        <v>211</v>
      </c>
      <c r="B87" s="348"/>
      <c r="C87" s="348"/>
      <c r="D87" s="348"/>
      <c r="E87" s="348"/>
      <c r="F87" s="348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9" t="s">
        <v>36</v>
      </c>
      <c r="B102" s="350"/>
      <c r="C102" s="351"/>
      <c r="D102" s="289">
        <f>SUM(B88:C101)</f>
        <v>0</v>
      </c>
    </row>
    <row r="103" spans="1:7" x14ac:dyDescent="0.3">
      <c r="A103" s="349" t="s">
        <v>295</v>
      </c>
      <c r="B103" s="350"/>
      <c r="C103" s="351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7" t="s">
        <v>212</v>
      </c>
      <c r="B106" s="348"/>
      <c r="C106" s="348"/>
      <c r="D106" s="348"/>
      <c r="E106" s="348"/>
      <c r="F106" s="348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9" t="s">
        <v>36</v>
      </c>
      <c r="B118" s="350"/>
      <c r="C118" s="351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9" t="s">
        <v>295</v>
      </c>
      <c r="B119" s="350"/>
      <c r="C119" s="351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7" t="s">
        <v>185</v>
      </c>
      <c r="B121" s="348"/>
      <c r="C121" s="348"/>
      <c r="D121" s="348"/>
      <c r="E121" s="348"/>
      <c r="F121" s="348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9" t="s">
        <v>36</v>
      </c>
      <c r="B133" s="350"/>
      <c r="C133" s="351"/>
      <c r="D133" s="289">
        <f>SUM(B122:C132)</f>
        <v>0</v>
      </c>
    </row>
    <row r="134" spans="1:7" x14ac:dyDescent="0.3">
      <c r="A134" s="349" t="s">
        <v>295</v>
      </c>
      <c r="B134" s="350"/>
      <c r="C134" s="351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7" t="s">
        <v>71</v>
      </c>
      <c r="B136" s="348"/>
      <c r="C136" s="348"/>
      <c r="D136" s="348"/>
      <c r="E136" s="348"/>
      <c r="F136" s="348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9" t="s">
        <v>36</v>
      </c>
      <c r="B149" s="350"/>
      <c r="C149" s="351"/>
      <c r="D149" s="289">
        <f>SUM(B137:C148)</f>
        <v>0</v>
      </c>
    </row>
    <row r="150" spans="1:7" x14ac:dyDescent="0.3">
      <c r="A150" s="349" t="s">
        <v>295</v>
      </c>
      <c r="B150" s="350"/>
      <c r="C150" s="351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7" t="s">
        <v>217</v>
      </c>
      <c r="B152" s="348"/>
      <c r="C152" s="348"/>
      <c r="D152" s="348"/>
      <c r="E152" s="348"/>
      <c r="F152" s="348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9" t="s">
        <v>36</v>
      </c>
      <c r="B161" s="354"/>
      <c r="C161" s="355"/>
      <c r="D161" s="290">
        <f>SUM(B153:C160)</f>
        <v>0</v>
      </c>
    </row>
    <row r="162" spans="1:7" x14ac:dyDescent="0.3">
      <c r="A162" s="349" t="s">
        <v>295</v>
      </c>
      <c r="B162" s="350"/>
      <c r="C162" s="351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7" t="s">
        <v>77</v>
      </c>
      <c r="B164" s="348"/>
      <c r="C164" s="348"/>
      <c r="D164" s="348"/>
      <c r="E164" s="348"/>
      <c r="F164" s="348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9" t="s">
        <v>36</v>
      </c>
      <c r="B169" s="350"/>
      <c r="C169" s="351"/>
      <c r="D169" s="289">
        <f>SUM(B165:C168)</f>
        <v>0</v>
      </c>
    </row>
    <row r="170" spans="1:7" x14ac:dyDescent="0.3">
      <c r="A170" s="349" t="s">
        <v>295</v>
      </c>
      <c r="B170" s="350"/>
      <c r="C170" s="351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2" t="s">
        <v>17</v>
      </c>
      <c r="B172" s="353"/>
      <c r="C172" s="353"/>
      <c r="D172" s="353"/>
      <c r="E172" s="353"/>
      <c r="F172" s="353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9" t="s">
        <v>36</v>
      </c>
      <c r="B177" s="350"/>
      <c r="C177" s="351"/>
      <c r="D177" s="289">
        <f>SUM(B173:C176)</f>
        <v>0</v>
      </c>
    </row>
    <row r="178" spans="1:7" x14ac:dyDescent="0.3">
      <c r="A178" s="349" t="s">
        <v>295</v>
      </c>
      <c r="B178" s="350"/>
      <c r="C178" s="351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7" t="s">
        <v>78</v>
      </c>
      <c r="B180" s="348"/>
      <c r="C180" s="348"/>
      <c r="D180" s="348"/>
      <c r="E180" s="348"/>
      <c r="F180" s="348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9" t="s">
        <v>36</v>
      </c>
      <c r="B186" s="350"/>
      <c r="C186" s="351"/>
      <c r="D186" s="289">
        <f>SUM(B181:C185)</f>
        <v>0</v>
      </c>
    </row>
    <row r="187" spans="1:7" x14ac:dyDescent="0.3">
      <c r="A187" s="349" t="s">
        <v>295</v>
      </c>
      <c r="B187" s="350"/>
      <c r="C187" s="351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7" t="s">
        <v>216</v>
      </c>
      <c r="B189" s="348"/>
      <c r="C189" s="348"/>
      <c r="D189" s="348"/>
      <c r="E189" s="348"/>
      <c r="F189" s="348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9" t="s">
        <v>36</v>
      </c>
      <c r="B194" s="350"/>
      <c r="C194" s="351"/>
      <c r="D194" s="259">
        <f>SUM(B190:C193)</f>
        <v>0</v>
      </c>
    </row>
    <row r="195" spans="1:6" x14ac:dyDescent="0.3">
      <c r="A195" s="349" t="s">
        <v>295</v>
      </c>
      <c r="B195" s="350"/>
      <c r="C195" s="351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2018-02-22T14:54:44Z</cp:lastPrinted>
  <dcterms:created xsi:type="dcterms:W3CDTF">2015-10-03T07:44:26Z</dcterms:created>
  <dcterms:modified xsi:type="dcterms:W3CDTF">2018-10-04T16:45:39Z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