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5 Decembre/2019/12/"/>
    </mc:Choice>
  </mc:AlternateContent>
  <bookViews>
    <workbookView xWindow="0" yWindow="0" windowWidth="20490" windowHeight="65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<sst xmlns="http://schemas.openxmlformats.org/spreadsheetml/2006/main" count="5880" uniqueCount="542">
  <si>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</si>
  <si>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</si>
  <si>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</si>
  <si>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</si>
  <si>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</si>
  <si>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</si>
  <si>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</si>
  <si>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</si>
  <si>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</si>
  <si>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</si>
  <si>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</si>
  <si>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</si>
  <si>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</si>
  <si>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</si>
  <si>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</si>
  <si>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</si>
  <si>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</si>
  <si>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</si>
  <si>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</si>
  <si>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</si>
  <si>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</si>
  <si>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</si>
  <si>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</si>
  <si>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</si>
  <si>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</si>
  <si>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</si>
  <si>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</si>
  <si>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</si>
  <si>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</si>
  <si>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</si>
  <si>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</si>
  <si>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</si>
  <si>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</si>
  <si>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</si>
  <si>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</si>
  <si>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</si>
  <si>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</si>
  <si>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</si>
  <si>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</si>
  <si>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</si>
  <si>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</si>
  <si>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</si>
  <si>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</si>
  <si>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</si>
  <si>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</si>
  <si>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</si>
  <si>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</si>
  <si>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</si>
  <si>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</si>
  <si>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</si>
  <si>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</si>
  <si>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</si>
  <si>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</si>
  <si>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</si>
  <si>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</si>
  <si>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</si>
  <si>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</si>
  <si>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</si>
  <si>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</si>
  <si>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</si>
  <si>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</si>
  <si>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</si>
  <si>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</si>
  <si>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</si>
  <si>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</si>
  <si>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</si>
  <si>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</si>
  <si>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</si>
  <si>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</si>
  <si>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</si>
  <si>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</si>
  <si>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</si>
  <si>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</si>
  <si>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</si>
  <si>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</si>
  <si>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</si>
  <si>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</si>
  <si>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</si>
  <si>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</si>
  <si>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</si>
  <si>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</si>
  <si>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</si>
  <si>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</si>
  <si>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</si>
  <si>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</si>
  <si>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</si>
  <si>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</si>
  <si>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</si>
  <si>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</si>
  <si>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</si>
  <si>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</si>
  <si>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</si>
  <si>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</si>
  <si>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</si>
  <si>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</si>
  <si>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</si>
  <si>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</si>
  <si>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</si>
  <si>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</si>
  <si>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</si>
  <si>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</si>
  <si>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</si>
  <si>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</si>
  <si>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</si>
  <si>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</si>
  <si>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</si>
  <si>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</si>
  <si>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</si>
  <si>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</si>
  <si>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</si>
  <si>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</si>
  <si>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</si>
  <si>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</si>
  <si>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</si>
  <si>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</si>
  <si>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</si>
  <si>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</si>
  <si>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</si>
  <si>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</si>
  <si>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</si>
  <si>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</si>
  <si>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</si>
  <si>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</si>
  <si>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</si>
  <si>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</si>
  <si>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</si>
  <si>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</si>
  <si>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</si>
  <si>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</si>
  <si>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</si>
  <si>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</si>
  <si>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</si>
  <si>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</si>
  <si>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</si>
  <si>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</si>
  <si>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</si>
  <si>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</si>
  <si>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</si>
  <si>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</si>
  <si>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</si>
  <si>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</si>
  <si>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</si>
  <si>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</si>
  <si>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</si>
  <si>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</si>
  <si>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</si>
  <si>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</si>
  <si>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</si>
  <si>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</si>
  <si>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</si>
  <si>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</si>
  <si>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</si>
  <si>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</si>
  <si>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</si>
  <si>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</si>
  <si>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</si>
  <si>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</si>
  <si>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</si>
  <si>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</si>
  <si>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</si>
  <si>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</si>
  <si>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</si>
  <si>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</si>
  <si>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</si>
  <si>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</si>
  <si>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</si>
  <si>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</si>
  <si>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</si>
  <si>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</si>
  <si>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</si>
  <si>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</si>
  <si>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</si>
  <si>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</si>
  <si>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</si>
  <si>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</si>
  <si>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</si>
  <si>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</si>
  <si>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</si>
  <si>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</si>
  <si>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</si>
  <si>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</si>
  <si>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</si>
  <si>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</si>
  <si>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</si>
  <si>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</si>
  <si>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</si>
  <si>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</si>
  <si>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</si>
  <si>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</si>
  <si>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</si>
  <si>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</si>
  <si>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</si>
  <si>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</si>
  <si>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</si>
  <si>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</si>
  <si>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</si>
  <si>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</si>
  <si>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</si>
  <si>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</si>
  <si>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</si>
  <si>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</si>
  <si>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</si>
  <si>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</si>
  <si>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</si>
  <si>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</si>
  <si>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</si>
  <si>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</si>
  <si>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</si>
  <si>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</si>
  <si>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</si>
  <si>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</si>
  <si>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</si>
  <si>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</si>
  <si>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</si>
  <si>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</si>
  <si>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</si>
  <si>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</si>
  <si>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</si>
  <si>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</si>
  <si>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</si>
  <si>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</si>
  <si>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</si>
  <si>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</si>
  <si>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</si>
  <si>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</si>
  <si>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</si>
  <si>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</si>
  <si>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</si>
  <si>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</si>
  <si>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</si>
  <si>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</si>
  <si>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</si>
  <si>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</si>
  <si>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</si>
  <si>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</si>
  <si>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</si>
  <si>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</si>
  <si>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</si>
  <si>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</si>
  <si>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</si>
  <si>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</si>
  <si>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</si>
  <si>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</si>
  <si>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</si>
  <si>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</si>
  <si>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</si>
  <si>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</si>
  <si>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</si>
  <si>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</si>
  <si>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</si>
  <si>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</si>
  <si>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</si>
  <si>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</si>
  <si>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</si>
  <si>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</si>
  <si>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</si>
  <si>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</si>
  <si>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</si>
  <si>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</si>
  <si>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</si>
  <si>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</si>
  <si>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</si>
  <si>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</si>
  <si>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</si>
  <si>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</si>
  <si>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</si>
  <si>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</si>
  <si>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</si>
  <si>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</si>
  <si>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</si>
  <si>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</si>
  <si>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</si>
  <si>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</si>
  <si>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</si>
  <si>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</si>
  <si>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</si>
  <si>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</si>
  <si>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</si>
  <si>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</si>
  <si>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</si>
  <si>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</si>
  <si>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</si>
  <si>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</si>
  <si>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</si>
  <si>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</si>
  <si>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</si>
  <si>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</si>
  <si>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</si>
  <si>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</si>
  <si>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</si>
  <si>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</si>
  <si>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</si>
  <si>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</si>
  <si>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</si>
  <si>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</si>
  <si>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</si>
  <si>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</si>
  <si>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</si>
  <si>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</si>
  <si>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</si>
  <si>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</si>
  <si>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</si>
  <si>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</si>
  <si>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</si>
  <si>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</si>
  <si>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</si>
  <si>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</si>
  <si>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</si>
  <si>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</si>
  <si>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</si>
  <si>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</si>
  <si>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</si>
  <si>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</si>
  <si>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</si>
  <si>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</si>
  <si>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</si>
  <si>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</si>
  <si>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</si>
  <si>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</si>
  <si>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</si>
  <si>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</si>
  <si>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</si>
  <si>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</si>
  <si>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</si>
  <si>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</si>
  <si>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</si>
  <si>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</si>
  <si>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</si>
  <si>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</si>
  <si>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</si>
  <si>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</si>
  <si>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</si>
  <si>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</si>
  <si>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</si>
  <si>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</si>
  <si>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</si>
  <si>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</si>
  <si>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</si>
  <si>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</si>
  <si>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</si>
  <si>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</si>
  <si>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</si>
  <si>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</si>
  <si>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</si>
  <si>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</si>
  <si>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</si>
  <si>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</si>
  <si>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</si>
  <si>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</si>
  <si>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</si>
  <si>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</si>
  <si>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</si>
  <si>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</si>
  <si>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</si>
  <si>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</si>
  <si>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</si>
  <si>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</si>
  <si>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</si>
  <si>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</si>
  <si>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</si>
  <si>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</si>
  <si>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</si>
  <si>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</si>
  <si>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</si>
  <si>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</si>
  <si>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</si>
  <si>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</si>
  <si>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</si>
  <si>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</si>
  <si>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</si>
  <si>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</si>
  <si>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</si>
  <si>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</si>
  <si>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</si>
  <si>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</si>
  <si>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</si>
  <si>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</si>
  <si>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</si>
  <si>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</si>
  <si>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</si>
  <si>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</si>
  <si>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</si>
  <si>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</si>
  <si>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</si>
  <si>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</si>
  <si>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</si>
  <si>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</si>
  <si>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</si>
  <si>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</si>
  <si>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</si>
  <si>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</si>
  <si>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</si>
  <si>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</si>
  <si>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</si>
  <si>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</si>
  <si>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</si>
  <si>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</si>
  <si>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</si>
  <si>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</si>
  <si>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</si>
  <si>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</si>
  <si>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</si>
  <si>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</si>
  <si>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</si>
  <si>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</si>
  <si>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</si>
  <si>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</si>
  <si>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</si>
  <si>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</si>
  <si>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</si>
  <si>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</si>
  <si>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</si>
  <si>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</si>
  <si>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</si>
  <si>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</si>
  <si>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</si>
  <si>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</si>
  <si>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</si>
  <si>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</si>
  <si>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</si>
  <si>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</si>
  <si>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</si>
  <si>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</si>
  <si>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</si>
  <si>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</si>
  <si>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</si>
  <si>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</si>
  <si>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</si>
  <si>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</si>
  <si>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</si>
  <si>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</si>
  <si>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</si>
  <si>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</si>
  <si>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</si>
  <si>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</si>
  <si>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</si>
  <si>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</si>
  <si>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</si>
  <si>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</si>
  <si>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</si>
  <si>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</si>
  <si>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</si>
  <si>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</si>
  <si>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</si>
  <si>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</si>
  <si>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</si>
  <si>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</si>
  <si>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</si>
  <si>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</si>
  <si>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</si>
  <si>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</si>
  <si>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</si>
  <si>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</si>
  <si>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</si>
  <si>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</si>
  <si>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</si>
  <si>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</si>
  <si>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</si>
  <si>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</si>
  <si>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</si>
  <si>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</si>
  <si>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</si>
  <si>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</si>
  <si>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</si>
  <si>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</si>
  <si>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</si>
  <si>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</si>
  <si>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</si>
  <si>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</si>
  <si>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</si>
  <si>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</si>
  <si>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</si>
  <si>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</si>
  <si>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</si>
  <si>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</si>
  <si>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5 Décembre - Le Kram</t>
  </si>
  <si>
    <t>Dr Raja Bouhalfaya</t>
  </si>
  <si>
    <t>Directeur du magasin et gestionnaire de stock</t>
  </si>
  <si>
    <t>Dernière vérification effectuée le 17/03/2019.</t>
  </si>
  <si>
    <t>Il s'agit d'une armoire froide destinée pour le stockage des produits.</t>
  </si>
  <si>
    <t>Une identification est requise au niveau du compartiment des produits retours de l'armoire froide.</t>
  </si>
  <si>
    <t>Utilisation du même thermomètre de la réception.</t>
  </si>
  <si>
    <t>Absence de stockage le jour de l'audit.</t>
  </si>
  <si>
    <t>Veuillez améliorer les opérations de nettoyage des meubles froids.</t>
  </si>
  <si>
    <t>Absence de la procédure de nettoyage relative au rayon.</t>
  </si>
  <si>
    <t>Prévoir la procédure de nettoyage.</t>
  </si>
  <si>
    <t>Veuillez renforcer le nettoyage à ce niveau.</t>
  </si>
  <si>
    <t>Derniers certificats d'aptitudes attribués le 19/09/2018.</t>
  </si>
  <si>
    <t>Absence de local poubelle au niveau du magasin.</t>
  </si>
  <si>
    <t>La procédure de destruction des produits n'était pas disponible le jour de l'audit.</t>
  </si>
  <si>
    <t>Prévoir ce document au niveau du magasin.</t>
  </si>
  <si>
    <t>Absence de papier essuie mains au niveau des vestiaires/sanitaires.
Non utilisation d'un savon bactéricide pour le lavage des mains.</t>
  </si>
  <si>
    <t>Absence de salle de pause au niveau du magasin.</t>
  </si>
  <si>
    <t>Le DEIV au niveau de la réserve n'était pas correctement fixé au sol.</t>
  </si>
  <si>
    <t>Aviser la société prestataire.</t>
  </si>
  <si>
    <t>Absence de la procédure de nettoyage relative à la réception alimentaire.</t>
  </si>
  <si>
    <t>Prévoir ce document au niveau de la réception.</t>
  </si>
  <si>
    <t>Prévoir un thermomètre pour ce rayon.</t>
  </si>
  <si>
    <t>Le sol au niveau de la zone de la réception était ébréché.</t>
  </si>
  <si>
    <t>L'étanchéité en dessous de la porte de la réception reste insuffisante, et cela vu le mauvais état du sol.</t>
  </si>
  <si>
    <t>Des réparations sont nécessaires à ce niveau.</t>
  </si>
  <si>
    <t>Procéder aux réparations nécessaires du sol.</t>
  </si>
  <si>
    <t>Taux d'hygrométrie mesurée: 42%.</t>
  </si>
  <si>
    <t>Il s'agit d'une armoire froide utilisée pour le stockage des produits.</t>
  </si>
  <si>
    <t xml:space="preserve">Présence d’une ouverture au niveau de la porte du box de la réception.
</t>
  </si>
  <si>
    <t>Prévoir la réparation de la porte du box de la réception.</t>
  </si>
  <si>
    <t>Meubles froids positifs:
Températures affichées: 4,1°C, 2,2°C, 3,5°C, 4,1°C.
Températures prélevées: 6,8°C, 6,6°C, 4,6°C , 5,5°C et 4,9°C;
Meubles froids négatifs:
Températures affichées: -18°C, -17°C et prélevées: -20°C et -21°C.</t>
  </si>
  <si>
    <t>Les distributeurs de savon liquide étaient endommagés au niveau des vestiaires hommes/femmes.</t>
  </si>
  <si>
    <t>La réparation de ces dispositifs est requise.</t>
  </si>
  <si>
    <t>Absence de distributeurs de papier au niveau des vestiaires hommes/femmes.</t>
  </si>
  <si>
    <t>Veuillez fournir ces éléments.</t>
  </si>
  <si>
    <t>Absence d'eau chaude au niveau du magasin.</t>
  </si>
  <si>
    <t>Avertir la société prestataire.</t>
  </si>
  <si>
    <t>La poubelle située au niveau de la zone de la réception, présentait une pédale endommagée et un couvercle non correctement fixé.</t>
  </si>
  <si>
    <t>Procéder à la réparation ou le remplacement de la poubelle.</t>
  </si>
  <si>
    <t>Absence de presse cartons au niveau du magasin.</t>
  </si>
  <si>
    <t>Certains écarts relevés lors des audits précédents n'étaient pas encore traités.</t>
  </si>
  <si>
    <t>Veuillez procéder à la réalisation des plans d'action établis.</t>
  </si>
  <si>
    <t>Utilisation de la même armoire froide un compartiment pour le stockage des produits et l'autre pour l'entreposage des produits retours frais.</t>
  </si>
  <si>
    <t>1/Présence de piqûres de moisissures au niveau des supports des porte-étiquettes.
2/Présence de poussières au niveau de certaines grilles de soufflage.
3/Manque de propreté au niveau de l'une des vitres séparatrices du meuble froid.</t>
  </si>
  <si>
    <t>Prévoir un dispositif de séchage des mains.
L'utilisation d'un savon bactéricide pour le lavage des mains est requise.</t>
  </si>
  <si>
    <t>Manque de propreté des étagères d'exposition des produits couscous, sucre et café.</t>
  </si>
  <si>
    <t>Développement de rouille au niveau de certaines étagères d'exposition.</t>
  </si>
  <si>
    <t>Procéder à l'entretien ou au remplacement de ces éléments.</t>
  </si>
  <si>
    <t>Dr hend KAMOUN</t>
  </si>
  <si>
    <t>Directeur du magasin et gestionnaire stock</t>
  </si>
  <si>
    <t>Non utilisation d'un savon bactéricide pour le lavage des mains.</t>
  </si>
  <si>
    <t>L'utilisation d'un savon bactéricide pour le lavage des mains est requise.</t>
  </si>
  <si>
    <t>entreposage des cartons déchets au niveau de la réserve sèche</t>
  </si>
  <si>
    <t>assurer le stockage des cartons éloignés de la reserve</t>
  </si>
  <si>
    <t>présence de produits périmés: un pot de raieb natilait dont la DLC 17/12/19 et une mozza pizza DLC 20/12/19</t>
  </si>
  <si>
    <t>renforcer le contrôle de DLC</t>
  </si>
  <si>
    <t>Manque d'enregistrement de la méthode de travail depuis le mois de mars 19</t>
  </si>
  <si>
    <t xml:space="preserve">assurer l'enregistrement de la méthode de travail </t>
  </si>
  <si>
    <t xml:space="preserve">Présence de cartons contenant des produits charcuteries dans les linéaires  </t>
  </si>
  <si>
    <t>eliminer le carton avant la presentation des produits au linéaire</t>
  </si>
  <si>
    <t xml:space="preserve">présence d’un dépôt de givre au niveau des armoires froides négatives
</t>
  </si>
  <si>
    <t>assurer le degivrage des armoires froides négatives</t>
  </si>
  <si>
    <t xml:space="preserve"> présencce de piqures de moisissures au niveau des Grilles d’aspiration 
</t>
  </si>
  <si>
    <t>Taux d'hygrométrie mesurée: 50,2%.</t>
  </si>
  <si>
    <t>Température vérifiée 5,6°C et 2,2°C et -19°C</t>
  </si>
  <si>
    <t>Les appats de raticides ne sont pas fixés au 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</si>
</sst>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1902320"/>
        <c:axId val="421902864"/>
      </c:barChart>
      <c:catAx>
        <c:axId val="42190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1902864"/>
        <c:crosses val="autoZero"/>
        <c:auto val="1"/>
        <c:lblAlgn val="ctr"/>
        <c:lblOffset val="100"/>
        <c:noMultiLvlLbl val="0"/>
      </c:catAx>
      <c:valAx>
        <c:axId val="421902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190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7080672"/>
        <c:axId val="567081216"/>
      </c:barChart>
      <c:catAx>
        <c:axId val="56708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7081216"/>
        <c:crosses val="autoZero"/>
        <c:auto val="1"/>
        <c:lblAlgn val="ctr"/>
        <c:lblOffset val="100"/>
        <c:noMultiLvlLbl val="0"/>
      </c:catAx>
      <c:valAx>
        <c:axId val="56708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7080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</c:v>
                </c:pt>
                <c:pt idx="1">
                  <c:v>0.97727272727272729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7076864"/>
        <c:axId val="567074688"/>
      </c:barChart>
      <c:catAx>
        <c:axId val="56707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7074688"/>
        <c:crosses val="autoZero"/>
        <c:auto val="1"/>
        <c:lblAlgn val="ctr"/>
        <c:lblOffset val="100"/>
        <c:noMultiLvlLbl val="0"/>
      </c:catAx>
      <c:valAx>
        <c:axId val="56707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707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0.90909090909090906</c:v>
                </c:pt>
                <c:pt idx="1">
                  <c:v>0.73076923076923073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7077952"/>
        <c:axId val="567075776"/>
      </c:barChart>
      <c:catAx>
        <c:axId val="56707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7075776"/>
        <c:crosses val="autoZero"/>
        <c:auto val="1"/>
        <c:lblAlgn val="ctr"/>
        <c:lblOffset val="100"/>
        <c:noMultiLvlLbl val="0"/>
      </c:catAx>
      <c:valAx>
        <c:axId val="56707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707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0.875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7079584"/>
        <c:axId val="931444448"/>
      </c:barChart>
      <c:catAx>
        <c:axId val="56707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1444448"/>
        <c:crosses val="autoZero"/>
        <c:auto val="1"/>
        <c:lblAlgn val="ctr"/>
        <c:lblOffset val="100"/>
        <c:noMultiLvlLbl val="0"/>
      </c:catAx>
      <c:valAx>
        <c:axId val="931444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707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0.91666666666666663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1448800"/>
        <c:axId val="931443904"/>
      </c:barChart>
      <c:catAx>
        <c:axId val="93144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1443904"/>
        <c:crosses val="autoZero"/>
        <c:auto val="1"/>
        <c:lblAlgn val="ctr"/>
        <c:lblOffset val="100"/>
        <c:noMultiLvlLbl val="0"/>
      </c:catAx>
      <c:valAx>
        <c:axId val="93144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144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0.74242424242424243</c:v>
                </c:pt>
                <c:pt idx="1">
                  <c:v>0.88235294117647056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1444992"/>
        <c:axId val="931448256"/>
      </c:barChart>
      <c:catAx>
        <c:axId val="93144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1448256"/>
        <c:crosses val="autoZero"/>
        <c:auto val="1"/>
        <c:lblAlgn val="ctr"/>
        <c:lblOffset val="100"/>
        <c:noMultiLvlLbl val="0"/>
      </c:catAx>
      <c:valAx>
        <c:axId val="93144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144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0.92613636363636365</c:v>
                </c:pt>
                <c:pt idx="1">
                  <c:v>0.86046511627906974</c:v>
                </c:pt>
                <c:pt idx="2">
                  <c:v>0.83333333333333337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1442816"/>
        <c:axId val="931445536"/>
      </c:barChart>
      <c:catAx>
        <c:axId val="93144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1445536"/>
        <c:crosses val="autoZero"/>
        <c:auto val="1"/>
        <c:lblAlgn val="ctr"/>
        <c:lblOffset val="100"/>
        <c:noMultiLvlLbl val="0"/>
      </c:catAx>
      <c:valAx>
        <c:axId val="931445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144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0.83428030303030298</c:v>
                </c:pt>
                <c:pt idx="1">
                  <c:v>0.87140902872777015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67134544"/>
        <c:axId val="567133456"/>
        <c:extLst xmlns:c16r2="http://schemas.microsoft.com/office/drawing/2015/06/chart"/>
      </c:barChart>
      <c:catAx>
        <c:axId val="5671345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7133456"/>
        <c:crosses val="autoZero"/>
        <c:auto val="1"/>
        <c:lblAlgn val="ctr"/>
        <c:lblOffset val="100"/>
        <c:noMultiLvlLbl val="0"/>
      </c:catAx>
      <c:valAx>
        <c:axId val="5671334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713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0.6542</c:v>
                </c:pt>
                <c:pt idx="1">
                  <c:v>0.50357142857142856</c:v>
                </c:pt>
                <c:pt idx="2">
                  <c:v>0.69444444444444442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67132368"/>
        <c:axId val="567129104"/>
        <c:extLst xmlns:c16r2="http://schemas.microsoft.com/office/drawing/2015/06/chart"/>
      </c:barChart>
      <c:catAx>
        <c:axId val="56713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7129104"/>
        <c:crosses val="autoZero"/>
        <c:auto val="1"/>
        <c:lblAlgn val="ctr"/>
        <c:lblOffset val="100"/>
        <c:noMultiLvlLbl val="0"/>
      </c:catAx>
      <c:valAx>
        <c:axId val="56712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713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1897968"/>
        <c:axId val="421898512"/>
      </c:barChart>
      <c:catAx>
        <c:axId val="42189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1898512"/>
        <c:crosses val="autoZero"/>
        <c:auto val="1"/>
        <c:lblAlgn val="ctr"/>
        <c:lblOffset val="100"/>
        <c:noMultiLvlLbl val="0"/>
      </c:catAx>
      <c:valAx>
        <c:axId val="421898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189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0330448"/>
        <c:axId val="930325552"/>
      </c:barChart>
      <c:catAx>
        <c:axId val="93033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0325552"/>
        <c:crosses val="autoZero"/>
        <c:auto val="1"/>
        <c:lblAlgn val="ctr"/>
        <c:lblOffset val="100"/>
        <c:noMultiLvlLbl val="0"/>
      </c:catAx>
      <c:valAx>
        <c:axId val="930325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033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0327184"/>
        <c:axId val="930330992"/>
      </c:barChart>
      <c:catAx>
        <c:axId val="93032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0330992"/>
        <c:crosses val="autoZero"/>
        <c:auto val="1"/>
        <c:lblAlgn val="ctr"/>
        <c:lblOffset val="100"/>
        <c:noMultiLvlLbl val="0"/>
      </c:catAx>
      <c:valAx>
        <c:axId val="93033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032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0323920"/>
        <c:axId val="930328272"/>
      </c:barChart>
      <c:catAx>
        <c:axId val="93032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0328272"/>
        <c:crosses val="autoZero"/>
        <c:auto val="1"/>
        <c:lblAlgn val="ctr"/>
        <c:lblOffset val="100"/>
        <c:noMultiLvlLbl val="0"/>
      </c:catAx>
      <c:valAx>
        <c:axId val="93032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032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30325008"/>
        <c:axId val="419261616"/>
      </c:barChart>
      <c:catAx>
        <c:axId val="93032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261616"/>
        <c:crosses val="autoZero"/>
        <c:auto val="1"/>
        <c:lblAlgn val="ctr"/>
        <c:lblOffset val="100"/>
        <c:noMultiLvlLbl val="0"/>
      </c:catAx>
      <c:valAx>
        <c:axId val="41926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3032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9258352"/>
        <c:axId val="419258896"/>
      </c:barChart>
      <c:catAx>
        <c:axId val="41925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258896"/>
        <c:crosses val="autoZero"/>
        <c:auto val="1"/>
        <c:lblAlgn val="ctr"/>
        <c:lblOffset val="100"/>
        <c:noMultiLvlLbl val="0"/>
      </c:catAx>
      <c:valAx>
        <c:axId val="41925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925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9256720"/>
        <c:axId val="419257808"/>
      </c:barChart>
      <c:catAx>
        <c:axId val="4192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257808"/>
        <c:crosses val="autoZero"/>
        <c:auto val="1"/>
        <c:lblAlgn val="ctr"/>
        <c:lblOffset val="100"/>
        <c:noMultiLvlLbl val="0"/>
      </c:catAx>
      <c:valAx>
        <c:axId val="41925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92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9259984"/>
        <c:axId val="419260528"/>
      </c:barChart>
      <c:catAx>
        <c:axId val="41925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9260528"/>
        <c:crosses val="autoZero"/>
        <c:auto val="1"/>
        <c:lblAlgn val="ctr"/>
        <c:lblOffset val="100"/>
        <c:noMultiLvlLbl val="0"/>
      </c:catAx>
      <c:valAx>
        <c:axId val="41926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925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7" zoomScaleSheetLayoutView="100" workbookViewId="0">
      <selection activeCell="D26" sqref="D26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0" t="s">
        <v>474</v>
      </c>
      <c r="B18" s="340"/>
      <c r="C18" s="340"/>
      <c r="D18" s="341" t="s">
        <v>475</v>
      </c>
      <c r="E18" s="341"/>
      <c r="F18" s="341"/>
      <c r="G18" s="341"/>
      <c r="H18" s="341"/>
      <c r="I18" s="341"/>
      <c r="J18" s="341"/>
      <c r="K18" s="341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2" t="s">
        <v>277</v>
      </c>
      <c r="B21" s="342"/>
      <c r="C21" s="342"/>
      <c r="D21" s="342"/>
      <c r="E21" s="342"/>
      <c r="F21" s="342"/>
      <c r="G21" s="342"/>
      <c r="H21" s="342"/>
      <c r="I21" s="342"/>
      <c r="J21" s="342"/>
      <c r="K21" s="342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3" t="s">
        <v>279</v>
      </c>
      <c r="C23" s="343"/>
      <c r="D23" s="31"/>
      <c r="E23" s="31"/>
      <c r="F23" s="31"/>
      <c r="G23" s="31"/>
      <c r="H23" s="31"/>
      <c r="I23" s="31"/>
      <c r="J23" t="str">
        <f>D18</f>
        <v>5 Décembre - Le Kram</v>
      </c>
    </row>
    <row r="24" spans="1:11" ht="33" customHeight="1" x14ac:dyDescent="0.25">
      <c r="A24" s="277" t="s">
        <v>280</v>
      </c>
      <c r="B24" s="344">
        <f>AVERAGE('A1 Exploitation'!D730,'A1 Technique'!D199)</f>
        <v>0.83428030303030298</v>
      </c>
      <c r="C24" s="344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4">
        <f>AVERAGE('A2 Exploitation'!D730,'A2 Technique'!D199)</f>
        <v>0.87140902872777015</v>
      </c>
      <c r="C25" s="344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4" t="e">
        <f>AVERAGE('A3 Exploitation'!D730,'A3 Technique'!D199)</f>
        <v>#DIV/0!</v>
      </c>
      <c r="C26" s="344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4" t="e">
        <f>AVERAGE('A4 Exploitation'!D730,'A4 Technique'!D199)</f>
        <v>#DIV/0!</v>
      </c>
      <c r="C27" s="344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4"/>
      <c r="C28" s="344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4"/>
      <c r="C29" s="344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3" t="s">
        <v>286</v>
      </c>
      <c r="C33" s="343"/>
      <c r="D33" s="31"/>
      <c r="E33" s="31"/>
      <c r="F33" s="31"/>
      <c r="G33" s="31"/>
      <c r="H33" s="31"/>
      <c r="I33" s="31"/>
      <c r="J33" t="str">
        <f>D18</f>
        <v>5 Décembre - Le Kram</v>
      </c>
    </row>
    <row r="34" spans="1:10" ht="33" customHeight="1" x14ac:dyDescent="0.25">
      <c r="A34" s="277" t="s">
        <v>280</v>
      </c>
      <c r="B34" s="344">
        <f>'A1 Exploitation'!D730</f>
        <v>0.92613636363636365</v>
      </c>
      <c r="C34" s="344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4">
        <f>'A2 Exploitation'!D730</f>
        <v>0.86046511627906974</v>
      </c>
      <c r="C35" s="344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4">
        <f>'A3 Exploitation'!D730</f>
        <v>0.83333333333333337</v>
      </c>
      <c r="C36" s="344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4" t="e">
        <f>'A4 Exploitation'!D730</f>
        <v>#DIV/0!</v>
      </c>
      <c r="C37" s="344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4"/>
      <c r="C38" s="344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4"/>
      <c r="C39" s="344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5" t="s">
        <v>287</v>
      </c>
      <c r="C42" s="345"/>
      <c r="D42" s="31"/>
      <c r="E42" s="31"/>
      <c r="F42" s="31"/>
      <c r="G42" s="31"/>
      <c r="H42" s="31"/>
      <c r="I42" s="31"/>
      <c r="J42" t="str">
        <f>D18</f>
        <v>5 Décembre - Le Kram</v>
      </c>
    </row>
    <row r="43" spans="1:10" ht="33" customHeight="1" x14ac:dyDescent="0.25">
      <c r="A43" s="277" t="s">
        <v>280</v>
      </c>
      <c r="B43" s="344">
        <f>AVERAGE('A1 Exploitation'!D728, 'A1 Technique'!D197)</f>
        <v>0.6542</v>
      </c>
      <c r="C43" s="344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4">
        <f>AVERAGE('A2 Exploitation'!D728, 'A2 Technique'!D197)</f>
        <v>0.50357142857142856</v>
      </c>
      <c r="C44" s="344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4">
        <f>AVERAGE('A3 Exploitation'!D728, 'A3 Technique'!D197)</f>
        <v>0.69444444444444442</v>
      </c>
      <c r="C45" s="344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4" t="e">
        <f>AVERAGE('A4 Exploitation'!D728, 'A4 Technique'!D197)</f>
        <v>#DIV/0!</v>
      </c>
      <c r="C46" s="344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4"/>
      <c r="C47" s="344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4"/>
      <c r="C48" s="344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3" t="s">
        <v>288</v>
      </c>
      <c r="C51" s="343"/>
      <c r="D51" s="31"/>
      <c r="E51" s="31"/>
      <c r="F51" s="31"/>
      <c r="G51" s="31"/>
      <c r="H51" s="31"/>
      <c r="I51" s="31"/>
      <c r="J51" t="str">
        <f>D18</f>
        <v>5 Décembre - Le Kram</v>
      </c>
    </row>
    <row r="52" spans="1:10" ht="33" customHeight="1" x14ac:dyDescent="0.25">
      <c r="A52" s="277" t="s">
        <v>280</v>
      </c>
      <c r="B52" s="346">
        <f>'A1 Exploitation'!D48</f>
        <v>0.97058823529411764</v>
      </c>
      <c r="C52" s="346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6">
        <f>'A2 Exploitation'!D48</f>
        <v>1</v>
      </c>
      <c r="C53" s="346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6" t="e">
        <f>'A3 Exploitation'!D48</f>
        <v>#DIV/0!</v>
      </c>
      <c r="C54" s="346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6" t="e">
        <f>'A4 Exploitation'!D48</f>
        <v>#DIV/0!</v>
      </c>
      <c r="C55" s="346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6"/>
      <c r="C56" s="346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6"/>
      <c r="C57" s="346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3" t="s">
        <v>289</v>
      </c>
      <c r="C60" s="343"/>
      <c r="D60" s="31"/>
      <c r="E60" s="31"/>
      <c r="F60" s="31"/>
      <c r="G60" s="31"/>
      <c r="H60" s="31"/>
      <c r="I60" s="31"/>
      <c r="J60" t="str">
        <f>D18</f>
        <v>5 Décembre - Le Kram</v>
      </c>
    </row>
    <row r="61" spans="1:10" ht="33" customHeight="1" x14ac:dyDescent="0.25">
      <c r="A61" s="277" t="s">
        <v>280</v>
      </c>
      <c r="B61" s="344" t="e">
        <f>'A1 Exploitation'!D131</f>
        <v>#DIV/0!</v>
      </c>
      <c r="C61" s="344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4" t="e">
        <f>'A2 Exploitation'!D131</f>
        <v>#DIV/0!</v>
      </c>
      <c r="C62" s="344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4" t="e">
        <f>'A3 Exploitation'!D131</f>
        <v>#DIV/0!</v>
      </c>
      <c r="C63" s="344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4" t="e">
        <f>'A4 Exploitation'!D131</f>
        <v>#DIV/0!</v>
      </c>
      <c r="C64" s="344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4"/>
      <c r="C65" s="344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4"/>
      <c r="C66" s="344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3" t="s">
        <v>464</v>
      </c>
      <c r="C69" s="343"/>
      <c r="D69" s="31"/>
      <c r="E69" s="31"/>
      <c r="F69" s="31"/>
      <c r="G69" s="31"/>
      <c r="H69" s="31"/>
      <c r="I69" s="31"/>
      <c r="J69" t="str">
        <f>D18</f>
        <v>5 Décembre - Le Kram</v>
      </c>
    </row>
    <row r="70" spans="1:10" ht="33" customHeight="1" x14ac:dyDescent="0.25">
      <c r="A70" s="277" t="s">
        <v>280</v>
      </c>
      <c r="B70" s="344" t="e">
        <f>'A1 Exploitation'!D187</f>
        <v>#DIV/0!</v>
      </c>
      <c r="C70" s="344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4" t="e">
        <f>'A2 Exploitation'!D187</f>
        <v>#DIV/0!</v>
      </c>
      <c r="C71" s="344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4" t="e">
        <f>'A3 Exploitation'!D187</f>
        <v>#DIV/0!</v>
      </c>
      <c r="C72" s="344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4" t="e">
        <f>'A4 Exploitation'!D187</f>
        <v>#DIV/0!</v>
      </c>
      <c r="C73" s="344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4"/>
      <c r="C74" s="344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4"/>
      <c r="C75" s="344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3" t="s">
        <v>465</v>
      </c>
      <c r="C78" s="343"/>
      <c r="D78" s="31"/>
      <c r="E78" s="31"/>
      <c r="F78" s="31"/>
      <c r="G78" s="31"/>
      <c r="H78" s="31"/>
      <c r="I78" s="31"/>
      <c r="J78" t="str">
        <f>D18</f>
        <v>5 Décembre - Le Kram</v>
      </c>
    </row>
    <row r="79" spans="1:10" ht="33" customHeight="1" x14ac:dyDescent="0.25">
      <c r="A79" s="277" t="s">
        <v>280</v>
      </c>
      <c r="B79" s="344" t="e">
        <f>'A1 Exploitation'!D249</f>
        <v>#DIV/0!</v>
      </c>
      <c r="C79" s="344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4" t="e">
        <f>'A2 Exploitation'!D249</f>
        <v>#DIV/0!</v>
      </c>
      <c r="C80" s="344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4" t="e">
        <f>'A3 Exploitation'!D249</f>
        <v>#DIV/0!</v>
      </c>
      <c r="C81" s="344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4" t="e">
        <f>'A4 Exploitation'!D249</f>
        <v>#DIV/0!</v>
      </c>
      <c r="C82" s="344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4"/>
      <c r="C83" s="344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4"/>
      <c r="C84" s="344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3" t="s">
        <v>466</v>
      </c>
      <c r="C87" s="343"/>
      <c r="D87" s="31"/>
      <c r="E87" s="31"/>
      <c r="F87" s="31"/>
      <c r="G87" s="31"/>
      <c r="H87" s="31"/>
      <c r="I87" s="31"/>
      <c r="J87" t="str">
        <f>D18</f>
        <v>5 Décembre - Le Kram</v>
      </c>
    </row>
    <row r="88" spans="1:10" ht="33" customHeight="1" x14ac:dyDescent="0.25">
      <c r="A88" s="277" t="s">
        <v>280</v>
      </c>
      <c r="B88" s="344" t="e">
        <f>'A1 Exploitation'!D304</f>
        <v>#DIV/0!</v>
      </c>
      <c r="C88" s="344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4" t="e">
        <f>'A2 Exploitation'!D304</f>
        <v>#DIV/0!</v>
      </c>
      <c r="C89" s="344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4" t="e">
        <f>'A3 Exploitation'!D304</f>
        <v>#DIV/0!</v>
      </c>
      <c r="C90" s="344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4" t="e">
        <f>'A4 Exploitation'!D304</f>
        <v>#DIV/0!</v>
      </c>
      <c r="C91" s="344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4"/>
      <c r="C92" s="344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4"/>
      <c r="C93" s="344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3" t="s">
        <v>467</v>
      </c>
      <c r="C96" s="343"/>
      <c r="D96" s="31"/>
      <c r="E96" s="31"/>
      <c r="F96" s="31"/>
      <c r="G96" s="31"/>
      <c r="H96" s="31"/>
      <c r="I96" s="31"/>
      <c r="J96" t="str">
        <f>D18</f>
        <v>5 Décembre - Le Kram</v>
      </c>
    </row>
    <row r="97" spans="1:10" ht="33" customHeight="1" x14ac:dyDescent="0.25">
      <c r="A97" s="277" t="s">
        <v>280</v>
      </c>
      <c r="B97" s="344" t="e">
        <f>'A1 Exploitation'!D371</f>
        <v>#DIV/0!</v>
      </c>
      <c r="C97" s="344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4" t="e">
        <f>'A2 Exploitation'!D371</f>
        <v>#DIV/0!</v>
      </c>
      <c r="C98" s="344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4" t="e">
        <f>'A3 Exploitation'!D371</f>
        <v>#DIV/0!</v>
      </c>
      <c r="C99" s="344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4" t="e">
        <f>'A4 Exploitation'!D371</f>
        <v>#DIV/0!</v>
      </c>
      <c r="C100" s="344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4"/>
      <c r="C101" s="344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4"/>
      <c r="C102" s="344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3" t="s">
        <v>468</v>
      </c>
      <c r="C105" s="343"/>
      <c r="D105" s="31"/>
      <c r="E105" s="31"/>
      <c r="F105" s="31"/>
      <c r="G105" s="31"/>
      <c r="H105" s="31"/>
      <c r="I105" s="31"/>
      <c r="J105" t="str">
        <f>D18</f>
        <v>5 Décembre - Le Kram</v>
      </c>
    </row>
    <row r="106" spans="1:10" ht="33" customHeight="1" x14ac:dyDescent="0.25">
      <c r="A106" s="277" t="s">
        <v>280</v>
      </c>
      <c r="B106" s="344" t="e">
        <f>'A1 Exploitation'!D429</f>
        <v>#DIV/0!</v>
      </c>
      <c r="C106" s="344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4" t="e">
        <f>'A2 Exploitation'!D429</f>
        <v>#DIV/0!</v>
      </c>
      <c r="C107" s="344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4" t="e">
        <f>'A3 Exploitation'!D429</f>
        <v>#DIV/0!</v>
      </c>
      <c r="C108" s="344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4" t="e">
        <f>'A4 Exploitation'!D429</f>
        <v>#DIV/0!</v>
      </c>
      <c r="C109" s="344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4"/>
      <c r="C110" s="344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4"/>
      <c r="C111" s="344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3" t="s">
        <v>469</v>
      </c>
      <c r="C114" s="343"/>
      <c r="D114" s="31"/>
      <c r="E114" s="31"/>
      <c r="F114" s="31"/>
      <c r="G114" s="31"/>
      <c r="H114" s="31"/>
      <c r="I114" s="31"/>
      <c r="J114" t="str">
        <f>D18</f>
        <v>5 Décembre - Le Kram</v>
      </c>
    </row>
    <row r="115" spans="1:10" ht="33" customHeight="1" x14ac:dyDescent="0.25">
      <c r="A115" s="277" t="s">
        <v>280</v>
      </c>
      <c r="B115" s="344" t="e">
        <f>'A1 Exploitation'!D476</f>
        <v>#DIV/0!</v>
      </c>
      <c r="C115" s="344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4" t="e">
        <f>'A2 Exploitation'!D476</f>
        <v>#DIV/0!</v>
      </c>
      <c r="C116" s="344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4" t="e">
        <f>'A3 Exploitation'!D476</f>
        <v>#DIV/0!</v>
      </c>
      <c r="C117" s="344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4" t="e">
        <f>'A4 Exploitation'!D476</f>
        <v>#DIV/0!</v>
      </c>
      <c r="C118" s="344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4"/>
      <c r="C119" s="344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4"/>
      <c r="C120" s="344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3" t="s">
        <v>470</v>
      </c>
      <c r="C123" s="343"/>
      <c r="D123" s="31"/>
      <c r="E123" s="31"/>
      <c r="F123" s="31"/>
      <c r="G123" s="31"/>
      <c r="H123" s="31"/>
      <c r="I123" s="31"/>
      <c r="J123" t="str">
        <f>D18</f>
        <v>5 Décembre - Le Kram</v>
      </c>
    </row>
    <row r="124" spans="1:10" ht="33" customHeight="1" x14ac:dyDescent="0.25">
      <c r="A124" s="277" t="s">
        <v>280</v>
      </c>
      <c r="B124" s="344" t="e">
        <f>'A1 Exploitation'!D527</f>
        <v>#DIV/0!</v>
      </c>
      <c r="C124" s="344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4" t="e">
        <f>'A2 Exploitation'!D527</f>
        <v>#DIV/0!</v>
      </c>
      <c r="C125" s="344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4" t="e">
        <f>'A3 Exploitation'!D527</f>
        <v>#DIV/0!</v>
      </c>
      <c r="C126" s="344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4" t="e">
        <f>'A4 Exploitation'!D527</f>
        <v>#DIV/0!</v>
      </c>
      <c r="C127" s="344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4"/>
      <c r="C128" s="344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4"/>
      <c r="C129" s="344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3" t="s">
        <v>471</v>
      </c>
      <c r="C132" s="343"/>
      <c r="D132" s="31"/>
      <c r="E132" s="31"/>
      <c r="F132" s="31"/>
      <c r="G132" s="31"/>
      <c r="H132" s="31"/>
      <c r="I132" s="31"/>
      <c r="J132" t="str">
        <f>D18</f>
        <v>5 Décembre - Le Kram</v>
      </c>
    </row>
    <row r="133" spans="1:10" ht="33" customHeight="1" x14ac:dyDescent="0.25">
      <c r="A133" s="277" t="s">
        <v>280</v>
      </c>
      <c r="B133" s="344" t="e">
        <f>'A1 Exploitation'!D570</f>
        <v>#DIV/0!</v>
      </c>
      <c r="C133" s="344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4" t="e">
        <f>'A2 Exploitation'!D570</f>
        <v>#DIV/0!</v>
      </c>
      <c r="C134" s="344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4" t="e">
        <f>'A3 Exploitation'!D570</f>
        <v>#DIV/0!</v>
      </c>
      <c r="C135" s="344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4" t="e">
        <f>'A4 Exploitation'!D570</f>
        <v>#DIV/0!</v>
      </c>
      <c r="C136" s="344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4"/>
      <c r="C137" s="344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4"/>
      <c r="C138" s="344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3" t="s">
        <v>290</v>
      </c>
      <c r="C141" s="343"/>
      <c r="D141" s="31"/>
      <c r="E141" s="31"/>
      <c r="F141" s="31"/>
      <c r="G141" s="31"/>
      <c r="H141" s="31"/>
      <c r="I141" s="31"/>
      <c r="J141" t="str">
        <f>D18</f>
        <v>5 Décembre - Le Kram</v>
      </c>
    </row>
    <row r="142" spans="1:10" ht="33" customHeight="1" x14ac:dyDescent="0.25">
      <c r="A142" s="277" t="s">
        <v>280</v>
      </c>
      <c r="B142" s="344">
        <f>'A1 Exploitation'!D610</f>
        <v>0.95</v>
      </c>
      <c r="C142" s="344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4">
        <f>'A2 Exploitation'!D610</f>
        <v>0.97727272727272729</v>
      </c>
      <c r="C143" s="344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4">
        <f>'A3 Exploitation'!D610</f>
        <v>1</v>
      </c>
      <c r="C144" s="344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4" t="e">
        <f>'A4 Exploitation'!D610</f>
        <v>#DIV/0!</v>
      </c>
      <c r="C145" s="344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4"/>
      <c r="C146" s="344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4"/>
      <c r="C147" s="344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3" t="s">
        <v>291</v>
      </c>
      <c r="C150" s="343"/>
      <c r="D150" s="31"/>
      <c r="E150" s="31"/>
      <c r="F150" s="31"/>
      <c r="G150" s="31"/>
      <c r="H150" s="31"/>
      <c r="I150" s="31"/>
      <c r="J150" t="str">
        <f>D18</f>
        <v>5 Décembre - Le Kram</v>
      </c>
    </row>
    <row r="151" spans="1:10" ht="33" customHeight="1" x14ac:dyDescent="0.25">
      <c r="A151" s="277" t="s">
        <v>280</v>
      </c>
      <c r="B151" s="344">
        <f>'A1 Exploitation'!D673</f>
        <v>0.90909090909090906</v>
      </c>
      <c r="C151" s="344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4">
        <f>'A2 Exploitation'!D673</f>
        <v>0.73076923076923073</v>
      </c>
      <c r="C152" s="344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4">
        <f>'A3 Exploitation'!D673</f>
        <v>0.5</v>
      </c>
      <c r="C153" s="344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4" t="e">
        <f>'A4 Exploitation'!D673</f>
        <v>#DIV/0!</v>
      </c>
      <c r="C154" s="344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4"/>
      <c r="C155" s="344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4"/>
      <c r="C156" s="344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7"/>
      <c r="C159" s="347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3" t="s">
        <v>472</v>
      </c>
      <c r="C160" s="343"/>
      <c r="D160" s="31"/>
      <c r="E160" s="31"/>
      <c r="F160" s="31"/>
      <c r="G160" s="31"/>
      <c r="H160" s="31"/>
      <c r="I160" s="31"/>
      <c r="J160" t="str">
        <f>D18</f>
        <v>5 Décembre - Le Kram</v>
      </c>
    </row>
    <row r="161" spans="1:10" ht="33" customHeight="1" x14ac:dyDescent="0.25">
      <c r="A161" s="277" t="s">
        <v>280</v>
      </c>
      <c r="B161" s="344">
        <f>'A1 Exploitation'!D702</f>
        <v>0.875</v>
      </c>
      <c r="C161" s="344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4">
        <f>'A2 Exploitation'!D702</f>
        <v>0.5</v>
      </c>
      <c r="C162" s="344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4" t="e">
        <f>'A3 Exploitation'!D702</f>
        <v>#DIV/0!</v>
      </c>
      <c r="C163" s="344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4" t="e">
        <f>'A4 Exploitation'!D702</f>
        <v>#DIV/0!</v>
      </c>
      <c r="C164" s="344"/>
    </row>
    <row r="165" spans="1:10" ht="33" customHeight="1" x14ac:dyDescent="0.25">
      <c r="A165" s="276" t="s">
        <v>284</v>
      </c>
      <c r="B165" s="344"/>
      <c r="C165" s="344"/>
    </row>
    <row r="166" spans="1:10" ht="18" x14ac:dyDescent="0.25">
      <c r="A166" s="276" t="s">
        <v>285</v>
      </c>
      <c r="B166" s="344"/>
      <c r="C166" s="344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3" t="s">
        <v>473</v>
      </c>
      <c r="C169" s="343"/>
      <c r="J169" t="str">
        <f>D18</f>
        <v>5 Décembre - Le Kram</v>
      </c>
    </row>
    <row r="170" spans="1:10" ht="33" customHeight="1" x14ac:dyDescent="0.25">
      <c r="A170" s="277" t="s">
        <v>280</v>
      </c>
      <c r="B170" s="344">
        <f>'A1 Exploitation'!D726</f>
        <v>0.91666666666666663</v>
      </c>
      <c r="C170" s="344"/>
    </row>
    <row r="171" spans="1:10" ht="33" customHeight="1" x14ac:dyDescent="0.25">
      <c r="A171" s="276" t="s">
        <v>281</v>
      </c>
      <c r="B171" s="344">
        <f>'A2 Exploitation'!D726</f>
        <v>0.91666666666666663</v>
      </c>
      <c r="C171" s="344"/>
    </row>
    <row r="172" spans="1:10" ht="33" customHeight="1" x14ac:dyDescent="0.25">
      <c r="A172" s="277" t="s">
        <v>282</v>
      </c>
      <c r="B172" s="344">
        <f>'A3 Exploitation'!D726</f>
        <v>1</v>
      </c>
      <c r="C172" s="344"/>
    </row>
    <row r="173" spans="1:10" ht="33" customHeight="1" x14ac:dyDescent="0.25">
      <c r="A173" s="277" t="s">
        <v>283</v>
      </c>
      <c r="B173" s="344" t="e">
        <f>'A4 Exploitation'!D726</f>
        <v>#DIV/0!</v>
      </c>
      <c r="C173" s="344"/>
    </row>
    <row r="174" spans="1:10" ht="33" customHeight="1" x14ac:dyDescent="0.25">
      <c r="A174" s="276" t="s">
        <v>284</v>
      </c>
      <c r="B174" s="344"/>
      <c r="C174" s="344"/>
    </row>
    <row r="175" spans="1:10" ht="18" x14ac:dyDescent="0.25">
      <c r="A175" s="276" t="s">
        <v>285</v>
      </c>
      <c r="B175" s="344"/>
      <c r="C175" s="344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3" t="s">
        <v>292</v>
      </c>
      <c r="C178" s="343"/>
      <c r="J178" t="str">
        <f>D18</f>
        <v>5 Décembre - Le Kram</v>
      </c>
    </row>
    <row r="179" spans="1:10" ht="33" customHeight="1" x14ac:dyDescent="0.25">
      <c r="A179" s="277" t="s">
        <v>280</v>
      </c>
      <c r="B179" s="344">
        <f>'A1 Technique'!D199</f>
        <v>0.74242424242424243</v>
      </c>
      <c r="C179" s="344"/>
    </row>
    <row r="180" spans="1:10" ht="33" customHeight="1" x14ac:dyDescent="0.25">
      <c r="A180" s="276" t="s">
        <v>281</v>
      </c>
      <c r="B180" s="344">
        <f>'A2 Technique'!D199</f>
        <v>0.88235294117647056</v>
      </c>
      <c r="C180" s="344"/>
    </row>
    <row r="181" spans="1:10" ht="33" customHeight="1" x14ac:dyDescent="0.25">
      <c r="A181" s="277" t="s">
        <v>282</v>
      </c>
      <c r="B181" s="344" t="e">
        <f>'A3 Technique'!D199</f>
        <v>#DIV/0!</v>
      </c>
      <c r="C181" s="344"/>
    </row>
    <row r="182" spans="1:10" ht="33" customHeight="1" x14ac:dyDescent="0.25">
      <c r="A182" s="277" t="s">
        <v>283</v>
      </c>
      <c r="B182" s="344" t="e">
        <f>'A4 Technique'!D199</f>
        <v>#DIV/0!</v>
      </c>
      <c r="C182" s="344"/>
    </row>
    <row r="183" spans="1:10" ht="33" customHeight="1" x14ac:dyDescent="0.25">
      <c r="A183" s="276" t="s">
        <v>284</v>
      </c>
      <c r="B183" s="344"/>
      <c r="C183" s="344"/>
    </row>
    <row r="184" spans="1:10" ht="18" x14ac:dyDescent="0.25">
      <c r="A184" s="276" t="s">
        <v>285</v>
      </c>
      <c r="B184" s="344"/>
      <c r="C184" s="34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14" zoomScale="62" zoomScaleNormal="100" zoomScaleSheetLayoutView="62" workbookViewId="0">
      <selection activeCell="D624" sqref="D624:E62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6"/>
      <c r="E1" s="376"/>
      <c r="F1" s="376"/>
      <c r="G1" s="37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7" t="s">
        <v>151</v>
      </c>
      <c r="B7" s="377"/>
      <c r="C7" s="377"/>
      <c r="D7" s="377"/>
      <c r="E7" s="377"/>
      <c r="F7" s="377"/>
      <c r="G7" s="82"/>
    </row>
    <row r="8" spans="1:7" ht="22.5" x14ac:dyDescent="0.45">
      <c r="A8" s="378" t="str">
        <f>'Page de garde'!D18</f>
        <v>5 Décembre - Le Kram</v>
      </c>
      <c r="B8" s="378"/>
      <c r="C8" s="378"/>
      <c r="D8" s="378"/>
      <c r="E8" s="378"/>
      <c r="F8" s="378"/>
      <c r="G8" s="82"/>
    </row>
    <row r="9" spans="1:7" ht="22.5" x14ac:dyDescent="0.45">
      <c r="A9" s="278" t="s">
        <v>39</v>
      </c>
      <c r="B9" s="379" t="s">
        <v>476</v>
      </c>
      <c r="C9" s="379"/>
      <c r="D9" s="379"/>
      <c r="E9" s="379"/>
      <c r="F9" s="379"/>
      <c r="G9" s="82"/>
    </row>
    <row r="10" spans="1:7" ht="22.5" x14ac:dyDescent="0.45">
      <c r="A10" s="279" t="s">
        <v>41</v>
      </c>
      <c r="B10" s="380" t="s">
        <v>477</v>
      </c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5">
        <v>43570</v>
      </c>
      <c r="C11" s="375"/>
      <c r="D11" s="375"/>
      <c r="E11" s="375"/>
      <c r="F11" s="375"/>
      <c r="G11" s="82"/>
    </row>
    <row r="12" spans="1:7" ht="22.5" x14ac:dyDescent="0.45">
      <c r="A12" s="278" t="s">
        <v>200</v>
      </c>
      <c r="B12" s="381">
        <f>D730</f>
        <v>0.92613636363636365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6"/>
      <c r="E13" s="376"/>
      <c r="F13" s="376"/>
      <c r="G13" s="37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478</v>
      </c>
      <c r="E33" s="91"/>
      <c r="F33" s="90" t="s">
        <v>297</v>
      </c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56.25" customHeight="1" x14ac:dyDescent="0.4">
      <c r="A41" s="88" t="s">
        <v>312</v>
      </c>
      <c r="B41" s="89">
        <v>1</v>
      </c>
      <c r="C41" s="89"/>
      <c r="D41" s="130" t="s">
        <v>495</v>
      </c>
      <c r="E41" s="90" t="s">
        <v>496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3" t="s">
        <v>34</v>
      </c>
      <c r="B203" s="364"/>
      <c r="C203" s="36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3" t="s">
        <v>34</v>
      </c>
      <c r="B227" s="364"/>
      <c r="C227" s="36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3" t="s">
        <v>34</v>
      </c>
      <c r="B245" s="364"/>
      <c r="C245" s="36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3" t="s">
        <v>34</v>
      </c>
      <c r="B265" s="364"/>
      <c r="C265" s="36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5" t="s">
        <v>310</v>
      </c>
      <c r="B358" s="355"/>
      <c r="C358" s="355"/>
      <c r="D358" s="355"/>
      <c r="E358" s="355"/>
      <c r="F358" s="35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1" t="s">
        <v>319</v>
      </c>
      <c r="B416" s="351"/>
      <c r="C416" s="351"/>
      <c r="D416" s="351"/>
      <c r="E416" s="351"/>
      <c r="F416" s="351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1" t="s">
        <v>310</v>
      </c>
      <c r="B464" s="351"/>
      <c r="C464" s="351"/>
      <c r="D464" s="351"/>
      <c r="E464" s="351"/>
      <c r="F464" s="351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1" t="s">
        <v>425</v>
      </c>
      <c r="B478" s="361"/>
      <c r="C478" s="361"/>
      <c r="D478" s="361"/>
      <c r="E478" s="361"/>
      <c r="F478" s="361"/>
      <c r="G478" s="83"/>
    </row>
    <row r="479" spans="1:7" ht="21" customHeight="1" x14ac:dyDescent="0.4">
      <c r="A479" s="162">
        <f>B11</f>
        <v>43570</v>
      </c>
      <c r="F479" s="2"/>
      <c r="G479" s="83"/>
    </row>
    <row r="480" spans="1:7" ht="21" x14ac:dyDescent="0.4">
      <c r="A480" s="352" t="s">
        <v>28</v>
      </c>
      <c r="B480" s="353" t="s">
        <v>29</v>
      </c>
      <c r="C480" s="353"/>
      <c r="D480" s="353" t="s">
        <v>42</v>
      </c>
      <c r="E480" s="354" t="s">
        <v>266</v>
      </c>
      <c r="F480" s="354" t="s">
        <v>301</v>
      </c>
      <c r="G480" s="83"/>
    </row>
    <row r="481" spans="1:7" ht="21" x14ac:dyDescent="0.4">
      <c r="A481" s="352"/>
      <c r="B481" s="291" t="s">
        <v>32</v>
      </c>
      <c r="C481" s="291" t="s">
        <v>31</v>
      </c>
      <c r="D481" s="353"/>
      <c r="E481" s="354"/>
      <c r="F481" s="35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2" t="s">
        <v>97</v>
      </c>
      <c r="B530" s="362"/>
      <c r="C530" s="362"/>
      <c r="D530" s="362"/>
      <c r="E530" s="362"/>
      <c r="F530" s="362"/>
      <c r="G530" s="83"/>
    </row>
    <row r="531" spans="1:7" ht="22.5" customHeight="1" x14ac:dyDescent="0.4">
      <c r="A531" s="162">
        <f>B11</f>
        <v>43570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9"/>
      <c r="D535" s="359"/>
      <c r="E535" s="359"/>
      <c r="F535" s="36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3" t="s">
        <v>34</v>
      </c>
      <c r="B542" s="364"/>
      <c r="C542" s="36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3" t="s">
        <v>33</v>
      </c>
      <c r="B543" s="364"/>
      <c r="C543" s="36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8" t="s">
        <v>19</v>
      </c>
      <c r="B573" s="348"/>
      <c r="C573" s="348"/>
      <c r="D573" s="348"/>
      <c r="E573" s="348"/>
      <c r="F573" s="348"/>
      <c r="G573" s="83"/>
    </row>
    <row r="574" spans="1:7" ht="22.5" x14ac:dyDescent="0.4">
      <c r="A574" s="169">
        <f>B11</f>
        <v>43570</v>
      </c>
      <c r="B574" s="83"/>
      <c r="C574" s="83"/>
      <c r="D574" s="238"/>
      <c r="E574" s="238"/>
      <c r="F574" s="238"/>
      <c r="G574" s="83"/>
    </row>
    <row r="575" spans="1:7" ht="21" x14ac:dyDescent="0.4">
      <c r="A575" s="352" t="s">
        <v>28</v>
      </c>
      <c r="B575" s="353" t="s">
        <v>29</v>
      </c>
      <c r="C575" s="353"/>
      <c r="D575" s="353" t="s">
        <v>42</v>
      </c>
      <c r="E575" s="354" t="s">
        <v>266</v>
      </c>
      <c r="F575" s="354" t="s">
        <v>301</v>
      </c>
      <c r="G575" s="83"/>
    </row>
    <row r="576" spans="1:7" ht="21" x14ac:dyDescent="0.4">
      <c r="A576" s="352"/>
      <c r="B576" s="291" t="s">
        <v>32</v>
      </c>
      <c r="C576" s="291" t="s">
        <v>31</v>
      </c>
      <c r="D576" s="353"/>
      <c r="E576" s="354"/>
      <c r="F576" s="35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16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521</v>
      </c>
      <c r="E592" s="90" t="s">
        <v>486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76.5" customHeight="1" x14ac:dyDescent="0.4">
      <c r="A597" s="88" t="s">
        <v>150</v>
      </c>
      <c r="B597" s="89">
        <v>1</v>
      </c>
      <c r="C597" s="89"/>
      <c r="D597" s="117" t="s">
        <v>484</v>
      </c>
      <c r="E597" s="130" t="s">
        <v>485</v>
      </c>
      <c r="F597" s="90" t="s">
        <v>297</v>
      </c>
      <c r="G597" s="83"/>
    </row>
    <row r="598" spans="1:7" s="275" customFormat="1" ht="39.75" customHeight="1" x14ac:dyDescent="0.3">
      <c r="A598" s="349" t="s">
        <v>383</v>
      </c>
      <c r="B598" s="350"/>
      <c r="C598" s="350"/>
      <c r="D598" s="350"/>
      <c r="E598" s="350"/>
      <c r="F598" s="350"/>
      <c r="G598" s="350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2</v>
      </c>
      <c r="C605" s="89"/>
      <c r="D605" s="271">
        <v>1</v>
      </c>
      <c r="E605" s="91"/>
      <c r="F605" s="90"/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22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>
        <f>D606/(COUNT(B592:C597,B599:C605)*2)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38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>
        <f>D609/(COUNT(B579:C587,B592:C605)*2)</f>
        <v>0.95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8" t="s">
        <v>8</v>
      </c>
      <c r="B612" s="348"/>
      <c r="C612" s="348"/>
      <c r="D612" s="348"/>
      <c r="E612" s="348"/>
      <c r="F612" s="348"/>
      <c r="G612" s="83"/>
    </row>
    <row r="613" spans="1:7" ht="22.5" x14ac:dyDescent="0.4">
      <c r="A613" s="105">
        <f>B11</f>
        <v>43570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64.5" customHeight="1" x14ac:dyDescent="0.4">
      <c r="A618" s="108" t="s">
        <v>89</v>
      </c>
      <c r="B618" s="89">
        <v>2</v>
      </c>
      <c r="C618" s="89"/>
      <c r="D618" s="117" t="s">
        <v>479</v>
      </c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126" x14ac:dyDescent="0.4">
      <c r="A620" s="106" t="s">
        <v>25</v>
      </c>
      <c r="B620" s="89">
        <v>1</v>
      </c>
      <c r="C620" s="89"/>
      <c r="D620" s="130" t="s">
        <v>518</v>
      </c>
      <c r="E620" s="90" t="s">
        <v>480</v>
      </c>
      <c r="F620" s="90" t="s">
        <v>297</v>
      </c>
      <c r="G620" s="83"/>
    </row>
    <row r="621" spans="1:7" ht="42" x14ac:dyDescent="0.4">
      <c r="A621" s="106" t="s">
        <v>11</v>
      </c>
      <c r="B621" s="89" t="s">
        <v>30</v>
      </c>
      <c r="C621" s="89"/>
      <c r="D621" s="90" t="s">
        <v>482</v>
      </c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481</v>
      </c>
      <c r="E624" s="90" t="s">
        <v>497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7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>
        <f>D627/(COUNT(B618:C626)*2)</f>
        <v>0.7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68" x14ac:dyDescent="0.4">
      <c r="A631" s="88" t="s">
        <v>83</v>
      </c>
      <c r="B631" s="89">
        <v>1</v>
      </c>
      <c r="C631" s="89"/>
      <c r="D631" s="130" t="s">
        <v>519</v>
      </c>
      <c r="E631" s="117" t="s">
        <v>483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3" t="s">
        <v>34</v>
      </c>
      <c r="B639" s="364"/>
      <c r="C639" s="365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3" t="s">
        <v>34</v>
      </c>
      <c r="B650" s="364"/>
      <c r="C650" s="365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63" x14ac:dyDescent="0.4">
      <c r="A660" s="88" t="s">
        <v>150</v>
      </c>
      <c r="B660" s="89">
        <v>1</v>
      </c>
      <c r="C660" s="89"/>
      <c r="D660" s="96" t="s">
        <v>484</v>
      </c>
      <c r="E660" s="90" t="s">
        <v>485</v>
      </c>
      <c r="F660" s="90" t="s">
        <v>297</v>
      </c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0.90909090909090906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8" t="s">
        <v>355</v>
      </c>
      <c r="B676" s="348"/>
      <c r="C676" s="348"/>
      <c r="D676" s="348"/>
      <c r="E676" s="348"/>
      <c r="F676" s="348"/>
      <c r="G676" s="83"/>
    </row>
    <row r="677" spans="1:7" ht="21" x14ac:dyDescent="0.4">
      <c r="A677" s="169">
        <f>B11</f>
        <v>43570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 t="s">
        <v>487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1</v>
      </c>
      <c r="C692" s="185"/>
      <c r="D692" s="176" t="s">
        <v>493</v>
      </c>
      <c r="E692" s="90" t="s">
        <v>494</v>
      </c>
      <c r="F692" s="90" t="s">
        <v>298</v>
      </c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7" t="s">
        <v>488</v>
      </c>
      <c r="E696" s="103"/>
      <c r="F696" s="90"/>
      <c r="G696" s="83"/>
    </row>
    <row r="697" spans="1:7" ht="63" x14ac:dyDescent="0.4">
      <c r="A697" s="177" t="s">
        <v>318</v>
      </c>
      <c r="B697" s="89">
        <v>0</v>
      </c>
      <c r="C697" s="99"/>
      <c r="D697" s="88" t="s">
        <v>489</v>
      </c>
      <c r="E697" s="90" t="s">
        <v>490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43570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147" x14ac:dyDescent="0.4">
      <c r="A714" s="182" t="s">
        <v>321</v>
      </c>
      <c r="B714" s="185">
        <v>1</v>
      </c>
      <c r="C714" s="185"/>
      <c r="D714" s="109" t="s">
        <v>491</v>
      </c>
      <c r="E714" s="109" t="s">
        <v>520</v>
      </c>
      <c r="F714" s="135" t="s">
        <v>298</v>
      </c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 t="s">
        <v>30</v>
      </c>
      <c r="C720" s="185"/>
      <c r="D720" s="109" t="s">
        <v>492</v>
      </c>
      <c r="E720" s="91"/>
      <c r="F720" s="135" t="s">
        <v>298</v>
      </c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11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0.91666666666666663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0.93340000000000001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163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0.92613636363636365</v>
      </c>
      <c r="E730" s="3"/>
      <c r="F730" s="3"/>
    </row>
  </sheetData>
  <sheetProtection algorithmName="SHA-512" hashValue="j2ezY1LB/xb8o17xZcKbRHX03yGVAtZA6nS8HrvOAziaBYdM8Vg7hqrrdnel3nFzZ3yBUYwLHL0eo54NBb5vgA==" saltValue="HNKQ2tcRChkMU51d9aWxxA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599:B605 B122:B128 B681:B700 B654:B660 B85:B102 B312:B319 B379:B389 B465:B471 B519:B525 B417:B424 B492:B504 B292:B299 B719:B721 B662:B668 B437:B444 B66:B82 B257:B264 B348:B356 B178:B185 B536:B541 B643:B649 B269:B289 B231:B235 B710:B714 B105:B110 B140:B146 B237:B244 B449:B463 B528:B529 B484:B490 B631:B638 B30:B37 B579:B587 B592:B597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6" zoomScale="80" zoomScaleNormal="90" zoomScaleSheetLayoutView="80" workbookViewId="0">
      <selection activeCell="D181" sqref="D181:E18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5 Décembre - Le Kram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Dr Raja Bouhalfaya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Directeur du magasin et gestionnaire de stock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43570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>
        <f>D199</f>
        <v>0.74242424242424243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6"/>
      <c r="E12" s="376"/>
      <c r="F12" s="376"/>
      <c r="G12" s="376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499</v>
      </c>
      <c r="E17" s="43" t="s">
        <v>500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49.5" x14ac:dyDescent="0.3">
      <c r="A19" s="4" t="s">
        <v>68</v>
      </c>
      <c r="B19" s="42">
        <v>1</v>
      </c>
      <c r="C19" s="42"/>
      <c r="D19" s="338" t="s">
        <v>498</v>
      </c>
      <c r="E19" s="43" t="s">
        <v>501</v>
      </c>
      <c r="F19" s="42" t="s">
        <v>298</v>
      </c>
    </row>
    <row r="20" spans="1:7" ht="49.5" x14ac:dyDescent="0.3">
      <c r="A20" s="4" t="s">
        <v>129</v>
      </c>
      <c r="B20" s="42">
        <v>1</v>
      </c>
      <c r="C20" s="42"/>
      <c r="D20" s="338" t="s">
        <v>504</v>
      </c>
      <c r="E20" s="43" t="s">
        <v>505</v>
      </c>
      <c r="F20" s="42" t="s">
        <v>297</v>
      </c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5</v>
      </c>
    </row>
    <row r="23" spans="1:7" x14ac:dyDescent="0.3">
      <c r="A23" s="450" t="s">
        <v>251</v>
      </c>
      <c r="B23" s="453"/>
      <c r="C23" s="454"/>
      <c r="D23" s="332">
        <f>D22/(COUNT(B17:C21)*2)</f>
        <v>0.625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66" x14ac:dyDescent="0.3">
      <c r="A48" s="4" t="s">
        <v>192</v>
      </c>
      <c r="B48" s="42">
        <v>1</v>
      </c>
      <c r="C48" s="42"/>
      <c r="D48" s="338" t="s">
        <v>522</v>
      </c>
      <c r="E48" s="58" t="s">
        <v>523</v>
      </c>
      <c r="F48" s="42" t="s">
        <v>298</v>
      </c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502</v>
      </c>
      <c r="E50" s="42"/>
      <c r="F50" s="42" t="s">
        <v>297</v>
      </c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9</v>
      </c>
    </row>
    <row r="53" spans="1:6" x14ac:dyDescent="0.3">
      <c r="A53" s="450" t="s">
        <v>251</v>
      </c>
      <c r="B53" s="453"/>
      <c r="C53" s="454"/>
      <c r="D53" s="332">
        <f>D52/(COUNT(B46:C51)*2)</f>
        <v>0.9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338" t="s">
        <v>503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132.75" x14ac:dyDescent="0.35">
      <c r="A60" s="15" t="s">
        <v>182</v>
      </c>
      <c r="B60" s="42">
        <v>2</v>
      </c>
      <c r="C60" s="4" t="str">
        <f>IF(B60=0, -5, "0")</f>
        <v>0</v>
      </c>
      <c r="D60" s="43" t="s">
        <v>506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14</v>
      </c>
    </row>
    <row r="64" spans="1:6" x14ac:dyDescent="0.3">
      <c r="A64" s="450" t="s">
        <v>251</v>
      </c>
      <c r="B64" s="453"/>
      <c r="C64" s="454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507</v>
      </c>
      <c r="E155" s="43" t="s">
        <v>508</v>
      </c>
      <c r="F155" s="42" t="s">
        <v>297</v>
      </c>
    </row>
    <row r="156" spans="1:6" ht="33.75" x14ac:dyDescent="0.35">
      <c r="A156" s="14" t="s">
        <v>263</v>
      </c>
      <c r="B156" s="42">
        <v>0</v>
      </c>
      <c r="C156" s="4">
        <f>IF(B156=0, -5, "0")</f>
        <v>-5</v>
      </c>
      <c r="D156" s="43" t="s">
        <v>509</v>
      </c>
      <c r="E156" s="43" t="s">
        <v>510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33" x14ac:dyDescent="0.3">
      <c r="A159" s="29" t="s">
        <v>275</v>
      </c>
      <c r="B159" s="42" t="s">
        <v>30</v>
      </c>
      <c r="C159" s="42"/>
      <c r="D159" s="43" t="s">
        <v>492</v>
      </c>
      <c r="E159" s="42"/>
      <c r="F159" s="42" t="s">
        <v>298</v>
      </c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4</v>
      </c>
    </row>
    <row r="162" spans="1:6" x14ac:dyDescent="0.3">
      <c r="A162" s="450" t="s">
        <v>251</v>
      </c>
      <c r="B162" s="453"/>
      <c r="C162" s="454"/>
      <c r="D162" s="332">
        <f>D161/(COUNT(B153:C160)*2)</f>
        <v>0.2857142857142857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ht="33" x14ac:dyDescent="0.3">
      <c r="A168" s="4" t="s">
        <v>73</v>
      </c>
      <c r="B168" s="42" t="s">
        <v>30</v>
      </c>
      <c r="C168" s="42"/>
      <c r="D168" s="43" t="s">
        <v>511</v>
      </c>
      <c r="E168" s="43"/>
      <c r="F168" s="42" t="s">
        <v>298</v>
      </c>
    </row>
    <row r="169" spans="1:6" x14ac:dyDescent="0.3">
      <c r="A169" s="450" t="s">
        <v>34</v>
      </c>
      <c r="B169" s="453"/>
      <c r="C169" s="454"/>
      <c r="D169" s="331">
        <f>SUM(B165:C168)</f>
        <v>2</v>
      </c>
    </row>
    <row r="170" spans="1:6" x14ac:dyDescent="0.3">
      <c r="A170" s="450" t="s">
        <v>251</v>
      </c>
      <c r="B170" s="453"/>
      <c r="C170" s="45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ht="33" x14ac:dyDescent="0.3">
      <c r="A173" s="4" t="s">
        <v>152</v>
      </c>
      <c r="B173" s="42">
        <v>1</v>
      </c>
      <c r="C173" s="42"/>
      <c r="D173" s="43" t="s">
        <v>493</v>
      </c>
      <c r="E173" s="43" t="s">
        <v>512</v>
      </c>
      <c r="F173" s="42" t="s">
        <v>298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7</v>
      </c>
    </row>
    <row r="178" spans="1:7" x14ac:dyDescent="0.3">
      <c r="A178" s="450" t="s">
        <v>251</v>
      </c>
      <c r="B178" s="453"/>
      <c r="C178" s="454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ht="33" x14ac:dyDescent="0.3">
      <c r="A181" s="16" t="s">
        <v>270</v>
      </c>
      <c r="B181" s="42" t="s">
        <v>30</v>
      </c>
      <c r="C181" s="42"/>
      <c r="D181" s="43" t="s">
        <v>488</v>
      </c>
      <c r="E181" s="43"/>
      <c r="F181" s="42" t="s">
        <v>298</v>
      </c>
    </row>
    <row r="182" spans="1:7" ht="66" x14ac:dyDescent="0.3">
      <c r="A182" s="16" t="s">
        <v>181</v>
      </c>
      <c r="B182" s="42">
        <v>1</v>
      </c>
      <c r="C182" s="42"/>
      <c r="D182" s="43" t="s">
        <v>513</v>
      </c>
      <c r="E182" s="43" t="s">
        <v>514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ht="33" x14ac:dyDescent="0.3">
      <c r="A184" s="4" t="s">
        <v>199</v>
      </c>
      <c r="B184" s="42" t="s">
        <v>30</v>
      </c>
      <c r="C184" s="42"/>
      <c r="D184" s="43" t="s">
        <v>515</v>
      </c>
      <c r="E184" s="42"/>
      <c r="F184" s="42" t="s">
        <v>298</v>
      </c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5</v>
      </c>
    </row>
    <row r="187" spans="1:7" x14ac:dyDescent="0.3">
      <c r="A187" s="450" t="s">
        <v>251</v>
      </c>
      <c r="B187" s="453"/>
      <c r="C187" s="454"/>
      <c r="D187" s="332">
        <f>D186/(COUNT(B181:C185)*2)</f>
        <v>0.83333333333333337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ht="49.5" x14ac:dyDescent="0.3">
      <c r="A190" s="16" t="s">
        <v>308</v>
      </c>
      <c r="B190" s="42">
        <v>1</v>
      </c>
      <c r="C190" s="42"/>
      <c r="D190" s="58" t="s">
        <v>516</v>
      </c>
      <c r="E190" s="43" t="s">
        <v>517</v>
      </c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3</v>
      </c>
    </row>
    <row r="195" spans="1:6" x14ac:dyDescent="0.3">
      <c r="A195" s="450" t="s">
        <v>251</v>
      </c>
      <c r="B195" s="453"/>
      <c r="C195" s="454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0.375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49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0.74242424242424243</v>
      </c>
    </row>
  </sheetData>
  <sheetProtection algorithmName="SHA-512" hashValue="gd5TKR80u9RthI+wmDiQ3jJ7q2yLBDBVEur9JQCcd+lelXrmh1tZRGl3IQn797U5E8oMZOvOWwTOYRI6cRQwSg==" saltValue="lurlKj8CL6xAXxej+5AV0Q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0" zoomScaleNormal="100" workbookViewId="0">
      <selection activeCell="G666" sqref="G66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6"/>
      <c r="E1" s="376"/>
      <c r="F1" s="376"/>
      <c r="G1" s="37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7" t="s">
        <v>151</v>
      </c>
      <c r="B7" s="377"/>
      <c r="C7" s="377"/>
      <c r="D7" s="377"/>
      <c r="E7" s="377"/>
      <c r="F7" s="377"/>
      <c r="G7" s="82"/>
    </row>
    <row r="8" spans="1:7" ht="22.5" x14ac:dyDescent="0.45">
      <c r="A8" s="378" t="str">
        <f>'Page de garde'!D18</f>
        <v>5 Décembre - Le Kram</v>
      </c>
      <c r="B8" s="378"/>
      <c r="C8" s="378"/>
      <c r="D8" s="378"/>
      <c r="E8" s="378"/>
      <c r="F8" s="378"/>
      <c r="G8" s="82"/>
    </row>
    <row r="9" spans="1:7" ht="22.5" x14ac:dyDescent="0.45">
      <c r="A9" s="278" t="s">
        <v>39</v>
      </c>
      <c r="B9" s="379" t="s">
        <v>524</v>
      </c>
      <c r="C9" s="379"/>
      <c r="D9" s="379"/>
      <c r="E9" s="379"/>
      <c r="F9" s="379"/>
      <c r="G9" s="82"/>
    </row>
    <row r="10" spans="1:7" ht="22.5" x14ac:dyDescent="0.45">
      <c r="A10" s="279" t="s">
        <v>41</v>
      </c>
      <c r="B10" s="380" t="s">
        <v>525</v>
      </c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5">
        <v>43819</v>
      </c>
      <c r="C11" s="375"/>
      <c r="D11" s="375"/>
      <c r="E11" s="375"/>
      <c r="F11" s="375"/>
      <c r="G11" s="82"/>
    </row>
    <row r="12" spans="1:7" ht="22.5" x14ac:dyDescent="0.45">
      <c r="A12" s="278" t="s">
        <v>200</v>
      </c>
      <c r="B12" s="381">
        <f>D730</f>
        <v>0.86046511627906974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6"/>
      <c r="E13" s="376"/>
      <c r="F13" s="376"/>
      <c r="G13" s="37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2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43819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43819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3" t="s">
        <v>34</v>
      </c>
      <c r="B203" s="364"/>
      <c r="C203" s="36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3" t="s">
        <v>34</v>
      </c>
      <c r="B227" s="364"/>
      <c r="C227" s="36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3" t="s">
        <v>34</v>
      </c>
      <c r="B245" s="364"/>
      <c r="C245" s="36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43819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3" t="s">
        <v>34</v>
      </c>
      <c r="B265" s="364"/>
      <c r="C265" s="36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43819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5" t="s">
        <v>310</v>
      </c>
      <c r="B358" s="355"/>
      <c r="C358" s="355"/>
      <c r="D358" s="355"/>
      <c r="E358" s="355"/>
      <c r="F358" s="35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43819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1" t="s">
        <v>319</v>
      </c>
      <c r="B416" s="351"/>
      <c r="C416" s="351"/>
      <c r="D416" s="351"/>
      <c r="E416" s="351"/>
      <c r="F416" s="351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43819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1" t="s">
        <v>310</v>
      </c>
      <c r="B464" s="351"/>
      <c r="C464" s="351"/>
      <c r="D464" s="351"/>
      <c r="E464" s="351"/>
      <c r="F464" s="351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1" t="s">
        <v>425</v>
      </c>
      <c r="B478" s="361"/>
      <c r="C478" s="361"/>
      <c r="D478" s="361"/>
      <c r="E478" s="361"/>
      <c r="F478" s="361"/>
      <c r="G478" s="83"/>
    </row>
    <row r="479" spans="1:7" ht="21" customHeight="1" x14ac:dyDescent="0.4">
      <c r="A479" s="162">
        <f>B11</f>
        <v>43819</v>
      </c>
      <c r="F479" s="2"/>
      <c r="G479" s="83"/>
    </row>
    <row r="480" spans="1:7" ht="21" x14ac:dyDescent="0.4">
      <c r="A480" s="352" t="s">
        <v>28</v>
      </c>
      <c r="B480" s="353" t="s">
        <v>29</v>
      </c>
      <c r="C480" s="353"/>
      <c r="D480" s="353" t="s">
        <v>42</v>
      </c>
      <c r="E480" s="354" t="s">
        <v>266</v>
      </c>
      <c r="F480" s="354" t="s">
        <v>301</v>
      </c>
      <c r="G480" s="83"/>
    </row>
    <row r="481" spans="1:7" ht="21" x14ac:dyDescent="0.4">
      <c r="A481" s="352"/>
      <c r="B481" s="291" t="s">
        <v>32</v>
      </c>
      <c r="C481" s="291" t="s">
        <v>31</v>
      </c>
      <c r="D481" s="353"/>
      <c r="E481" s="354"/>
      <c r="F481" s="35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2" t="s">
        <v>97</v>
      </c>
      <c r="B530" s="362"/>
      <c r="C530" s="362"/>
      <c r="D530" s="362"/>
      <c r="E530" s="362"/>
      <c r="F530" s="362"/>
      <c r="G530" s="83"/>
    </row>
    <row r="531" spans="1:7" ht="22.5" customHeight="1" x14ac:dyDescent="0.4">
      <c r="A531" s="162">
        <f>B11</f>
        <v>43819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9"/>
      <c r="D535" s="359"/>
      <c r="E535" s="359"/>
      <c r="F535" s="36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3" t="s">
        <v>34</v>
      </c>
      <c r="B542" s="364"/>
      <c r="C542" s="36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3" t="s">
        <v>33</v>
      </c>
      <c r="B543" s="364"/>
      <c r="C543" s="36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8" t="s">
        <v>19</v>
      </c>
      <c r="B573" s="348"/>
      <c r="C573" s="348"/>
      <c r="D573" s="348"/>
      <c r="E573" s="348"/>
      <c r="F573" s="348"/>
      <c r="G573" s="83"/>
    </row>
    <row r="574" spans="1:7" ht="22.5" x14ac:dyDescent="0.4">
      <c r="A574" s="169">
        <f>B11</f>
        <v>43819</v>
      </c>
      <c r="B574" s="83"/>
      <c r="C574" s="83"/>
      <c r="D574" s="238"/>
      <c r="E574" s="238"/>
      <c r="F574" s="238"/>
      <c r="G574" s="83"/>
    </row>
    <row r="575" spans="1:7" ht="21" x14ac:dyDescent="0.4">
      <c r="A575" s="352" t="s">
        <v>28</v>
      </c>
      <c r="B575" s="353" t="s">
        <v>29</v>
      </c>
      <c r="C575" s="353"/>
      <c r="D575" s="353" t="s">
        <v>42</v>
      </c>
      <c r="E575" s="354" t="s">
        <v>266</v>
      </c>
      <c r="F575" s="354" t="s">
        <v>301</v>
      </c>
      <c r="G575" s="83"/>
    </row>
    <row r="576" spans="1:7" ht="21" x14ac:dyDescent="0.4">
      <c r="A576" s="352"/>
      <c r="B576" s="291" t="s">
        <v>32</v>
      </c>
      <c r="C576" s="291" t="s">
        <v>31</v>
      </c>
      <c r="D576" s="353"/>
      <c r="E576" s="354"/>
      <c r="F576" s="35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84" x14ac:dyDescent="0.4">
      <c r="A580" s="88" t="s">
        <v>45</v>
      </c>
      <c r="B580" s="89">
        <v>1</v>
      </c>
      <c r="C580" s="89"/>
      <c r="D580" s="100" t="s">
        <v>528</v>
      </c>
      <c r="E580" s="100" t="s">
        <v>529</v>
      </c>
      <c r="F580" s="90" t="s">
        <v>297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17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9" t="s">
        <v>383</v>
      </c>
      <c r="B598" s="350"/>
      <c r="C598" s="350"/>
      <c r="D598" s="350"/>
      <c r="E598" s="350"/>
      <c r="F598" s="350"/>
      <c r="G598" s="350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2</v>
      </c>
      <c r="F605" s="90">
        <f>COUNTA('A1 Exploitation'!F579:F604)</f>
        <v>2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26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>
        <f>D606/(COUNT(B592:C605)*2)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43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>
        <f>D609/(COUNT(B579:C587,B592:C597,B599:C605)*2)</f>
        <v>0.97727272727272729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8" t="s">
        <v>8</v>
      </c>
      <c r="B612" s="348"/>
      <c r="C612" s="348"/>
      <c r="D612" s="348"/>
      <c r="E612" s="348"/>
      <c r="F612" s="348"/>
      <c r="G612" s="83"/>
    </row>
    <row r="613" spans="1:7" ht="22.5" x14ac:dyDescent="0.4">
      <c r="A613" s="105">
        <f>B11</f>
        <v>43819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481</v>
      </c>
      <c r="E624" s="90" t="s">
        <v>497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16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>
        <f>D627/(COUNT(B618:C626)*2)</f>
        <v>0.88888888888888884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84" x14ac:dyDescent="0.45">
      <c r="A632" s="155" t="s">
        <v>50</v>
      </c>
      <c r="B632" s="89">
        <v>0</v>
      </c>
      <c r="C632" s="99">
        <f>IF(B632=0, -10, IF(B632=1, -5, "0"))</f>
        <v>-10</v>
      </c>
      <c r="D632" s="100" t="s">
        <v>530</v>
      </c>
      <c r="E632" s="100" t="s">
        <v>531</v>
      </c>
      <c r="F632" s="90" t="s">
        <v>297</v>
      </c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84" x14ac:dyDescent="0.4">
      <c r="A635" s="109" t="s">
        <v>91</v>
      </c>
      <c r="B635" s="89">
        <v>0</v>
      </c>
      <c r="C635" s="89"/>
      <c r="D635" s="100" t="s">
        <v>534</v>
      </c>
      <c r="E635" s="100" t="s">
        <v>535</v>
      </c>
      <c r="F635" s="90" t="s">
        <v>297</v>
      </c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3" t="s">
        <v>34</v>
      </c>
      <c r="B639" s="364"/>
      <c r="C639" s="365"/>
      <c r="D639" s="289">
        <f>SUM(B631:C638)</f>
        <v>2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0.1111111111111111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3" t="s">
        <v>34</v>
      </c>
      <c r="B650" s="364"/>
      <c r="C650" s="365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84" x14ac:dyDescent="0.4">
      <c r="A666" s="128" t="s">
        <v>327</v>
      </c>
      <c r="B666" s="89">
        <v>0</v>
      </c>
      <c r="C666" s="99"/>
      <c r="D666" s="111" t="s">
        <v>532</v>
      </c>
      <c r="E666" s="111" t="s">
        <v>533</v>
      </c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0.75</v>
      </c>
      <c r="E668" s="42">
        <f>COUNTIF('A1 Exploitation'!F618:F667,"ok")</f>
        <v>3</v>
      </c>
      <c r="F668" s="90">
        <f>COUNTA('A1 Exploitation'!F618:F667)</f>
        <v>4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0.8928571428571429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57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0.73076923076923073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8" t="s">
        <v>355</v>
      </c>
      <c r="B676" s="348"/>
      <c r="C676" s="348"/>
      <c r="D676" s="348"/>
      <c r="E676" s="348"/>
      <c r="F676" s="348"/>
      <c r="G676" s="83"/>
    </row>
    <row r="677" spans="1:7" ht="21" x14ac:dyDescent="0.4">
      <c r="A677" s="169">
        <f>B11</f>
        <v>43819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43819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84" x14ac:dyDescent="0.4">
      <c r="A714" s="182" t="s">
        <v>321</v>
      </c>
      <c r="B714" s="185">
        <v>1</v>
      </c>
      <c r="C714" s="185"/>
      <c r="D714" s="109" t="s">
        <v>526</v>
      </c>
      <c r="E714" s="109" t="s">
        <v>527</v>
      </c>
      <c r="F714" s="135" t="s">
        <v>297</v>
      </c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42" x14ac:dyDescent="0.4">
      <c r="A720" s="186" t="s">
        <v>27</v>
      </c>
      <c r="B720" s="185" t="s">
        <v>30</v>
      </c>
      <c r="C720" s="185"/>
      <c r="D720" s="339" t="s">
        <v>492</v>
      </c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0</v>
      </c>
      <c r="C721" s="89"/>
      <c r="D721" s="271">
        <f>IFERROR(E721/F721,"N.A")</f>
        <v>0</v>
      </c>
      <c r="E721" s="42">
        <f>COUNTIF('A1 Exploitation'!F710:F720,"ok")</f>
        <v>0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11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0.91666666666666663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148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0.86046511627906974</v>
      </c>
      <c r="E730" s="3"/>
      <c r="F730" s="3"/>
    </row>
  </sheetData>
  <sheetProtection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719:B721 B195:B202 B207:B226 B113:B119 B148:B164 B394:B414 B359:B366 B56:B63 B324:B343 B30:B37 B546:B555 B631:B638 B558:B565 B506:B516 B643:B649 B122:B128 B681:B700 B39:B42 B85:B102 B312:B319 B379:B389 B465:B471 B519:B525 B417:B424 B492:B504 B292:B299 B592:B605 B579:B587 B437:B444 B66:B82 B257:B264 B348:B356 B178:B185 B536:B541 B662:B668 B269:B289 B231:B235 B710:B714 B105:B110 B140:B146 B237:B244 B449:B463 B528:B529 B484:B490 B654:B660 B21:B25 B618:B626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5 Décembre - Le Kram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Dr Raja Bouhalfaya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Directeur du magasin et gestionnaire de stock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43570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>
        <f>D199</f>
        <v>0.88235294117647056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6"/>
      <c r="E12" s="376"/>
      <c r="F12" s="376"/>
      <c r="G12" s="376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49.5" x14ac:dyDescent="0.3">
      <c r="A17" s="4" t="s">
        <v>225</v>
      </c>
      <c r="B17" s="42">
        <v>2</v>
      </c>
      <c r="C17" s="42"/>
      <c r="D17" s="43" t="s">
        <v>499</v>
      </c>
      <c r="E17" s="43" t="s">
        <v>500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ht="49.5" x14ac:dyDescent="0.3">
      <c r="A19" s="4" t="s">
        <v>68</v>
      </c>
      <c r="B19" s="42">
        <v>2</v>
      </c>
      <c r="C19" s="42"/>
      <c r="D19" s="338" t="s">
        <v>498</v>
      </c>
      <c r="E19" s="43" t="s">
        <v>501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8</v>
      </c>
    </row>
    <row r="23" spans="1:7" x14ac:dyDescent="0.3">
      <c r="A23" s="450" t="s">
        <v>251</v>
      </c>
      <c r="B23" s="453"/>
      <c r="C23" s="454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66" x14ac:dyDescent="0.3">
      <c r="A48" s="4" t="s">
        <v>192</v>
      </c>
      <c r="B48" s="42">
        <v>1</v>
      </c>
      <c r="C48" s="42"/>
      <c r="D48" s="338" t="s">
        <v>522</v>
      </c>
      <c r="E48" s="58" t="s">
        <v>523</v>
      </c>
      <c r="F48" s="42" t="s">
        <v>297</v>
      </c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539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11</v>
      </c>
    </row>
    <row r="53" spans="1:6" x14ac:dyDescent="0.3">
      <c r="A53" s="450" t="s">
        <v>251</v>
      </c>
      <c r="B53" s="453"/>
      <c r="C53" s="454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45.75" x14ac:dyDescent="0.3">
      <c r="A59" s="5" t="s">
        <v>79</v>
      </c>
      <c r="B59" s="42">
        <v>0</v>
      </c>
      <c r="C59" s="42"/>
      <c r="D59" s="46" t="s">
        <v>536</v>
      </c>
      <c r="E59" s="46" t="s">
        <v>537</v>
      </c>
      <c r="F59" s="42" t="s">
        <v>298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 t="s">
        <v>540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12</v>
      </c>
    </row>
    <row r="64" spans="1:6" x14ac:dyDescent="0.3">
      <c r="A64" s="450" t="s">
        <v>251</v>
      </c>
      <c r="B64" s="453"/>
      <c r="C64" s="454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ht="49.5" x14ac:dyDescent="0.3">
      <c r="A153" s="22" t="s">
        <v>235</v>
      </c>
      <c r="B153" s="42">
        <v>1</v>
      </c>
      <c r="C153" s="42"/>
      <c r="D153" s="43" t="s">
        <v>538</v>
      </c>
      <c r="E153" s="42"/>
      <c r="F153" s="42" t="s">
        <v>297</v>
      </c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33" x14ac:dyDescent="0.3">
      <c r="A159" s="29" t="s">
        <v>275</v>
      </c>
      <c r="B159" s="42" t="s">
        <v>30</v>
      </c>
      <c r="C159" s="42"/>
      <c r="D159" s="43" t="s">
        <v>492</v>
      </c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13</v>
      </c>
    </row>
    <row r="162" spans="1:6" x14ac:dyDescent="0.3">
      <c r="A162" s="450" t="s">
        <v>251</v>
      </c>
      <c r="B162" s="453"/>
      <c r="C162" s="454"/>
      <c r="D162" s="332">
        <f>D161/(COUNT(B153:C160)*2)</f>
        <v>0.9285714285714286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2</v>
      </c>
    </row>
    <row r="170" spans="1:6" x14ac:dyDescent="0.3">
      <c r="A170" s="450" t="s">
        <v>251</v>
      </c>
      <c r="B170" s="453"/>
      <c r="C170" s="45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>
        <v>1</v>
      </c>
      <c r="C173" s="42"/>
      <c r="D173" s="63" t="s">
        <v>541</v>
      </c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7</v>
      </c>
    </row>
    <row r="178" spans="1:7" x14ac:dyDescent="0.3">
      <c r="A178" s="450" t="s">
        <v>251</v>
      </c>
      <c r="B178" s="453"/>
      <c r="C178" s="454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ht="33" x14ac:dyDescent="0.3">
      <c r="A181" s="16" t="s">
        <v>270</v>
      </c>
      <c r="B181" s="42" t="s">
        <v>30</v>
      </c>
      <c r="C181" s="42"/>
      <c r="D181" s="43" t="s">
        <v>488</v>
      </c>
      <c r="E181" s="43"/>
      <c r="F181" s="42"/>
    </row>
    <row r="182" spans="1:7" ht="66" x14ac:dyDescent="0.3">
      <c r="A182" s="16" t="s">
        <v>181</v>
      </c>
      <c r="B182" s="42">
        <v>1</v>
      </c>
      <c r="C182" s="42"/>
      <c r="D182" s="43" t="s">
        <v>513</v>
      </c>
      <c r="E182" s="43" t="s">
        <v>514</v>
      </c>
      <c r="F182" s="42" t="s">
        <v>297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ht="33" x14ac:dyDescent="0.3">
      <c r="A184" s="4" t="s">
        <v>199</v>
      </c>
      <c r="B184" s="42" t="s">
        <v>30</v>
      </c>
      <c r="C184" s="42"/>
      <c r="D184" s="43" t="s">
        <v>515</v>
      </c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5</v>
      </c>
    </row>
    <row r="187" spans="1:7" x14ac:dyDescent="0.3">
      <c r="A187" s="450" t="s">
        <v>251</v>
      </c>
      <c r="B187" s="453"/>
      <c r="C187" s="454"/>
      <c r="D187" s="332">
        <f>D186/(COUNT(B181:C185)*2)</f>
        <v>0.83333333333333337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45.75" x14ac:dyDescent="0.3">
      <c r="A192" s="4" t="s">
        <v>267</v>
      </c>
      <c r="B192" s="42">
        <v>0</v>
      </c>
      <c r="C192" s="42"/>
      <c r="D192" s="46" t="s">
        <v>536</v>
      </c>
      <c r="E192" s="46" t="s">
        <v>537</v>
      </c>
      <c r="F192" s="42" t="s">
        <v>298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2</v>
      </c>
    </row>
    <row r="195" spans="1:6" x14ac:dyDescent="0.3">
      <c r="A195" s="450" t="s">
        <v>251</v>
      </c>
      <c r="B195" s="453"/>
      <c r="C195" s="454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0.35714285714285715</v>
      </c>
      <c r="E197" s="72">
        <f>COUNTIF('A1 Technique'!F17:F193,"ok")</f>
        <v>5</v>
      </c>
      <c r="F197" s="73">
        <f>COUNTA('A1 Technique'!F17:F193)</f>
        <v>14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60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0.88235294117647056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4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6"/>
      <c r="E1" s="376"/>
      <c r="F1" s="376"/>
      <c r="G1" s="37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7" t="s">
        <v>151</v>
      </c>
      <c r="B7" s="377"/>
      <c r="C7" s="377"/>
      <c r="D7" s="377"/>
      <c r="E7" s="377"/>
      <c r="F7" s="377"/>
      <c r="G7" s="82"/>
    </row>
    <row r="8" spans="1:7" ht="22.5" x14ac:dyDescent="0.45">
      <c r="A8" s="378" t="str">
        <f>'Page de garde'!D18</f>
        <v>5 Décembre - Le Kram</v>
      </c>
      <c r="B8" s="378"/>
      <c r="C8" s="378"/>
      <c r="D8" s="378"/>
      <c r="E8" s="378"/>
      <c r="F8" s="378"/>
      <c r="G8" s="82"/>
    </row>
    <row r="9" spans="1:7" ht="22.5" x14ac:dyDescent="0.45">
      <c r="A9" s="278" t="s">
        <v>39</v>
      </c>
      <c r="B9" s="379"/>
      <c r="C9" s="379"/>
      <c r="D9" s="379"/>
      <c r="E9" s="379"/>
      <c r="F9" s="379"/>
      <c r="G9" s="82"/>
    </row>
    <row r="10" spans="1:7" ht="22.5" x14ac:dyDescent="0.45">
      <c r="A10" s="279" t="s">
        <v>41</v>
      </c>
      <c r="B10" s="380"/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5"/>
      <c r="C11" s="375"/>
      <c r="D11" s="375"/>
      <c r="E11" s="375"/>
      <c r="F11" s="375"/>
      <c r="G11" s="82"/>
    </row>
    <row r="12" spans="1:7" ht="22.5" x14ac:dyDescent="0.45">
      <c r="A12" s="278" t="s">
        <v>200</v>
      </c>
      <c r="B12" s="381">
        <f>D730</f>
        <v>0.83333333333333337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6"/>
      <c r="E13" s="376"/>
      <c r="F13" s="376"/>
      <c r="G13" s="37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3" t="s">
        <v>34</v>
      </c>
      <c r="B203" s="364"/>
      <c r="C203" s="36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3" t="s">
        <v>34</v>
      </c>
      <c r="B227" s="364"/>
      <c r="C227" s="36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3" t="s">
        <v>34</v>
      </c>
      <c r="B245" s="364"/>
      <c r="C245" s="36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3" t="s">
        <v>34</v>
      </c>
      <c r="B265" s="364"/>
      <c r="C265" s="36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5" t="s">
        <v>310</v>
      </c>
      <c r="B358" s="355"/>
      <c r="C358" s="355"/>
      <c r="D358" s="355"/>
      <c r="E358" s="355"/>
      <c r="F358" s="35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1" t="s">
        <v>319</v>
      </c>
      <c r="B416" s="351"/>
      <c r="C416" s="351"/>
      <c r="D416" s="351"/>
      <c r="E416" s="351"/>
      <c r="F416" s="351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1" t="s">
        <v>310</v>
      </c>
      <c r="B464" s="351"/>
      <c r="C464" s="351"/>
      <c r="D464" s="351"/>
      <c r="E464" s="351"/>
      <c r="F464" s="351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1" t="s">
        <v>425</v>
      </c>
      <c r="B478" s="361"/>
      <c r="C478" s="361"/>
      <c r="D478" s="361"/>
      <c r="E478" s="361"/>
      <c r="F478" s="361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2" t="s">
        <v>28</v>
      </c>
      <c r="B480" s="353" t="s">
        <v>29</v>
      </c>
      <c r="C480" s="353"/>
      <c r="D480" s="353" t="s">
        <v>42</v>
      </c>
      <c r="E480" s="354" t="s">
        <v>266</v>
      </c>
      <c r="F480" s="354" t="s">
        <v>301</v>
      </c>
      <c r="G480" s="83"/>
    </row>
    <row r="481" spans="1:7" ht="21" x14ac:dyDescent="0.4">
      <c r="A481" s="352"/>
      <c r="B481" s="291" t="s">
        <v>32</v>
      </c>
      <c r="C481" s="291" t="s">
        <v>31</v>
      </c>
      <c r="D481" s="353"/>
      <c r="E481" s="354"/>
      <c r="F481" s="35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2" t="s">
        <v>97</v>
      </c>
      <c r="B530" s="362"/>
      <c r="C530" s="362"/>
      <c r="D530" s="362"/>
      <c r="E530" s="362"/>
      <c r="F530" s="362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9"/>
      <c r="D535" s="359"/>
      <c r="E535" s="359"/>
      <c r="F535" s="36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3" t="s">
        <v>34</v>
      </c>
      <c r="B542" s="364"/>
      <c r="C542" s="36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3" t="s">
        <v>33</v>
      </c>
      <c r="B543" s="364"/>
      <c r="C543" s="36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8" t="s">
        <v>19</v>
      </c>
      <c r="B573" s="348"/>
      <c r="C573" s="348"/>
      <c r="D573" s="348"/>
      <c r="E573" s="348"/>
      <c r="F573" s="348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2" t="s">
        <v>28</v>
      </c>
      <c r="B575" s="353" t="s">
        <v>29</v>
      </c>
      <c r="C575" s="353"/>
      <c r="D575" s="353" t="s">
        <v>42</v>
      </c>
      <c r="E575" s="354" t="s">
        <v>266</v>
      </c>
      <c r="F575" s="354" t="s">
        <v>301</v>
      </c>
      <c r="G575" s="83"/>
    </row>
    <row r="576" spans="1:7" ht="21" x14ac:dyDescent="0.4">
      <c r="A576" s="352"/>
      <c r="B576" s="291" t="s">
        <v>32</v>
      </c>
      <c r="C576" s="291" t="s">
        <v>31</v>
      </c>
      <c r="D576" s="353"/>
      <c r="E576" s="354"/>
      <c r="F576" s="35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0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9" t="s">
        <v>383</v>
      </c>
      <c r="B598" s="350"/>
      <c r="C598" s="350"/>
      <c r="D598" s="350"/>
      <c r="E598" s="350"/>
      <c r="F598" s="350"/>
      <c r="G598" s="350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COUNTIF('A2 Exploitation'!F579:F604,"ok")</f>
        <v>1</v>
      </c>
      <c r="F605" s="90">
        <f>COUNTA('A2 Exploitation'!F579:F604)</f>
        <v>1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2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>
        <f>D606/(COUNT(B592:C597,B599:C605)*2)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>
        <f>D609/(COUNT(B579:C587,B592:C605)*2)</f>
        <v>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8" t="s">
        <v>8</v>
      </c>
      <c r="B612" s="348"/>
      <c r="C612" s="348"/>
      <c r="D612" s="348"/>
      <c r="E612" s="348"/>
      <c r="F612" s="348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 t="e">
        <f>D627/(COUNT(B618:C626)*2)</f>
        <v>#DIV/0!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3" t="s">
        <v>34</v>
      </c>
      <c r="B639" s="364"/>
      <c r="C639" s="365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3" t="s">
        <v>34</v>
      </c>
      <c r="B650" s="364"/>
      <c r="C650" s="365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0.66666666666666663</v>
      </c>
      <c r="E668" s="42">
        <f>COUNTIF('A2 Exploitation'!F618:F667,"ok")</f>
        <v>2</v>
      </c>
      <c r="F668" s="90">
        <f>COUNTA('A2 Exploitation'!F618:F667)</f>
        <v>3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8" t="s">
        <v>355</v>
      </c>
      <c r="B676" s="348"/>
      <c r="C676" s="348"/>
      <c r="D676" s="348"/>
      <c r="E676" s="348"/>
      <c r="F676" s="348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COUNTIF('A2 Exploitation'!F710:F720,"ok")</f>
        <v>1</v>
      </c>
      <c r="F721" s="135">
        <f>COUNTA('A2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2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0.88888888888888884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0.83333333333333337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5 Décembre - Le Kram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Dr Raja Bouhalfaya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Directeur du magasin et gestionnaire de stock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43570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 t="e">
        <f>D199</f>
        <v>#DIV/0!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6"/>
      <c r="E12" s="376"/>
      <c r="F12" s="376"/>
      <c r="G12" s="376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0</v>
      </c>
    </row>
    <row r="23" spans="1:7" x14ac:dyDescent="0.3">
      <c r="A23" s="450" t="s">
        <v>251</v>
      </c>
      <c r="B23" s="453"/>
      <c r="C23" s="45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0</v>
      </c>
    </row>
    <row r="53" spans="1:6" x14ac:dyDescent="0.3">
      <c r="A53" s="450" t="s">
        <v>251</v>
      </c>
      <c r="B53" s="453"/>
      <c r="C53" s="45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0</v>
      </c>
    </row>
    <row r="64" spans="1:6" x14ac:dyDescent="0.3">
      <c r="A64" s="450" t="s">
        <v>251</v>
      </c>
      <c r="B64" s="453"/>
      <c r="C64" s="45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0</v>
      </c>
    </row>
    <row r="162" spans="1:6" x14ac:dyDescent="0.3">
      <c r="A162" s="450" t="s">
        <v>251</v>
      </c>
      <c r="B162" s="453"/>
      <c r="C162" s="45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0</v>
      </c>
    </row>
    <row r="170" spans="1:6" x14ac:dyDescent="0.3">
      <c r="A170" s="450" t="s">
        <v>251</v>
      </c>
      <c r="B170" s="453"/>
      <c r="C170" s="45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0</v>
      </c>
    </row>
    <row r="178" spans="1:7" x14ac:dyDescent="0.3">
      <c r="A178" s="450" t="s">
        <v>251</v>
      </c>
      <c r="B178" s="453"/>
      <c r="C178" s="45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0</v>
      </c>
    </row>
    <row r="187" spans="1:7" x14ac:dyDescent="0.3">
      <c r="A187" s="450" t="s">
        <v>251</v>
      </c>
      <c r="B187" s="453"/>
      <c r="C187" s="45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0</v>
      </c>
    </row>
    <row r="195" spans="1:6" x14ac:dyDescent="0.3">
      <c r="A195" s="450" t="s">
        <v>251</v>
      </c>
      <c r="B195" s="453"/>
      <c r="C195" s="45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>
        <f>E197/F197</f>
        <v>0.5</v>
      </c>
      <c r="E197" s="72">
        <f>COUNTIF('A2 Technique'!F17:F193,"ok")</f>
        <v>3</v>
      </c>
      <c r="F197" s="73">
        <f>COUNTA('A2 Technique'!F17:F193)</f>
        <v>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6"/>
      <c r="E1" s="376"/>
      <c r="F1" s="376"/>
      <c r="G1" s="376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7" t="s">
        <v>151</v>
      </c>
      <c r="B7" s="377"/>
      <c r="C7" s="377"/>
      <c r="D7" s="377"/>
      <c r="E7" s="377"/>
      <c r="F7" s="377"/>
      <c r="G7" s="82"/>
    </row>
    <row r="8" spans="1:7" ht="22.5" x14ac:dyDescent="0.45">
      <c r="A8" s="378" t="str">
        <f>'Page de garde'!D18</f>
        <v>5 Décembre - Le Kram</v>
      </c>
      <c r="B8" s="378"/>
      <c r="C8" s="378"/>
      <c r="D8" s="378"/>
      <c r="E8" s="378"/>
      <c r="F8" s="378"/>
      <c r="G8" s="82"/>
    </row>
    <row r="9" spans="1:7" ht="22.5" x14ac:dyDescent="0.45">
      <c r="A9" s="278" t="s">
        <v>39</v>
      </c>
      <c r="B9" s="379"/>
      <c r="C9" s="379"/>
      <c r="D9" s="379"/>
      <c r="E9" s="379"/>
      <c r="F9" s="379"/>
      <c r="G9" s="82"/>
    </row>
    <row r="10" spans="1:7" ht="22.5" x14ac:dyDescent="0.45">
      <c r="A10" s="279" t="s">
        <v>41</v>
      </c>
      <c r="B10" s="380"/>
      <c r="C10" s="380"/>
      <c r="D10" s="380"/>
      <c r="E10" s="380"/>
      <c r="F10" s="380"/>
      <c r="G10" s="82"/>
    </row>
    <row r="11" spans="1:7" ht="22.5" x14ac:dyDescent="0.45">
      <c r="A11" s="278" t="s">
        <v>40</v>
      </c>
      <c r="B11" s="375"/>
      <c r="C11" s="375"/>
      <c r="D11" s="375"/>
      <c r="E11" s="375"/>
      <c r="F11" s="375"/>
      <c r="G11" s="82"/>
    </row>
    <row r="12" spans="1:7" ht="22.5" x14ac:dyDescent="0.45">
      <c r="A12" s="278" t="s">
        <v>200</v>
      </c>
      <c r="B12" s="381" t="e">
        <f>D730</f>
        <v>#DIV/0!</v>
      </c>
      <c r="C12" s="381"/>
      <c r="D12" s="381"/>
      <c r="E12" s="381"/>
      <c r="F12" s="381"/>
      <c r="G12" s="82"/>
    </row>
    <row r="13" spans="1:7" ht="22.5" x14ac:dyDescent="0.45">
      <c r="A13" s="81"/>
      <c r="B13" s="79"/>
      <c r="C13" s="79"/>
      <c r="D13" s="376"/>
      <c r="E13" s="376"/>
      <c r="F13" s="376"/>
      <c r="G13" s="376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5"/>
      <c r="B49" s="385"/>
      <c r="C49" s="385"/>
      <c r="D49" s="385"/>
      <c r="E49" s="385"/>
      <c r="F49" s="385"/>
      <c r="G49" s="385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2"/>
      <c r="B64" s="433"/>
      <c r="C64" s="433"/>
      <c r="D64" s="433"/>
      <c r="E64" s="433"/>
      <c r="F64" s="433"/>
      <c r="G64" s="433"/>
    </row>
    <row r="65" spans="1:7" ht="43.5" customHeight="1" x14ac:dyDescent="0.4">
      <c r="A65" s="370" t="s">
        <v>350</v>
      </c>
      <c r="B65" s="370"/>
      <c r="C65" s="370"/>
      <c r="D65" s="370"/>
      <c r="E65" s="370"/>
      <c r="F65" s="37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71" t="s">
        <v>351</v>
      </c>
      <c r="B84" s="371"/>
      <c r="C84" s="371"/>
      <c r="D84" s="371"/>
      <c r="E84" s="371"/>
      <c r="F84" s="37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6"/>
      <c r="B103" s="434"/>
      <c r="C103" s="434"/>
      <c r="D103" s="434"/>
      <c r="E103" s="434"/>
      <c r="F103" s="440"/>
      <c r="G103" s="83"/>
    </row>
    <row r="104" spans="1:7" ht="46.5" customHeight="1" x14ac:dyDescent="0.4">
      <c r="A104" s="370" t="s">
        <v>352</v>
      </c>
      <c r="B104" s="370"/>
      <c r="C104" s="370"/>
      <c r="D104" s="370"/>
      <c r="E104" s="370"/>
      <c r="F104" s="37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6"/>
      <c r="B111" s="434"/>
      <c r="C111" s="434"/>
      <c r="D111" s="434"/>
      <c r="E111" s="434"/>
      <c r="F111" s="440"/>
      <c r="G111" s="83"/>
    </row>
    <row r="112" spans="1:7" ht="39.75" customHeight="1" x14ac:dyDescent="0.4">
      <c r="A112" s="370" t="s">
        <v>390</v>
      </c>
      <c r="B112" s="370"/>
      <c r="C112" s="370"/>
      <c r="D112" s="370"/>
      <c r="E112" s="370"/>
      <c r="F112" s="37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4"/>
      <c r="B120" s="434"/>
      <c r="C120" s="434"/>
      <c r="D120" s="434"/>
      <c r="E120" s="434"/>
      <c r="F120" s="434"/>
      <c r="G120" s="83"/>
    </row>
    <row r="121" spans="1:7" ht="22.5" x14ac:dyDescent="0.4">
      <c r="A121" s="370" t="s">
        <v>310</v>
      </c>
      <c r="B121" s="370"/>
      <c r="C121" s="370"/>
      <c r="D121" s="370"/>
      <c r="E121" s="370"/>
      <c r="F121" s="37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5"/>
      <c r="B132" s="435"/>
      <c r="C132" s="435"/>
      <c r="D132" s="435"/>
      <c r="E132" s="435"/>
      <c r="F132" s="435"/>
      <c r="G132" s="83"/>
    </row>
    <row r="133" spans="1:16384" ht="22.5" customHeight="1" x14ac:dyDescent="0.4">
      <c r="A133" s="372" t="s">
        <v>424</v>
      </c>
      <c r="B133" s="372"/>
      <c r="C133" s="372"/>
      <c r="D133" s="372"/>
      <c r="E133" s="372"/>
      <c r="F133" s="372"/>
      <c r="G133" s="83"/>
    </row>
    <row r="134" spans="1:16384" ht="22.5" customHeight="1" x14ac:dyDescent="0.4">
      <c r="A134" s="373"/>
      <c r="B134" s="373"/>
      <c r="C134" s="373"/>
      <c r="D134" s="373"/>
      <c r="E134" s="373"/>
      <c r="F134" s="373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4" t="s">
        <v>461</v>
      </c>
      <c r="B139" s="374"/>
      <c r="C139" s="374"/>
      <c r="D139" s="374"/>
      <c r="E139" s="374"/>
      <c r="F139" s="37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5" t="s">
        <v>349</v>
      </c>
      <c r="B147" s="405"/>
      <c r="C147" s="405"/>
      <c r="D147" s="405"/>
      <c r="E147" s="405"/>
      <c r="F147" s="405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6"/>
      <c r="B165" s="434"/>
      <c r="C165" s="434"/>
      <c r="D165" s="434"/>
      <c r="E165" s="434"/>
      <c r="F165" s="434"/>
      <c r="G165" s="83"/>
    </row>
    <row r="166" spans="1:7" ht="32.25" customHeight="1" x14ac:dyDescent="0.4">
      <c r="A166" s="374" t="s">
        <v>462</v>
      </c>
      <c r="B166" s="374"/>
      <c r="C166" s="374"/>
      <c r="D166" s="374"/>
      <c r="E166" s="374"/>
      <c r="F166" s="37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7"/>
      <c r="B176" s="438"/>
      <c r="C176" s="438"/>
      <c r="D176" s="438"/>
      <c r="E176" s="438"/>
      <c r="F176" s="438"/>
      <c r="G176" s="83"/>
    </row>
    <row r="177" spans="1:7" ht="32.25" customHeight="1" x14ac:dyDescent="0.4">
      <c r="A177" s="374" t="s">
        <v>310</v>
      </c>
      <c r="B177" s="374"/>
      <c r="C177" s="374"/>
      <c r="D177" s="374"/>
      <c r="E177" s="374"/>
      <c r="F177" s="37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6"/>
      <c r="C186" s="407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9"/>
      <c r="B188" s="439"/>
      <c r="C188" s="439"/>
      <c r="D188" s="439"/>
      <c r="E188" s="439"/>
      <c r="F188" s="439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3" t="s">
        <v>34</v>
      </c>
      <c r="B203" s="364"/>
      <c r="C203" s="365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5"/>
      <c r="B205" s="385"/>
      <c r="C205" s="385"/>
      <c r="D205" s="385"/>
      <c r="E205" s="385"/>
      <c r="F205" s="385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3" t="s">
        <v>34</v>
      </c>
      <c r="B227" s="364"/>
      <c r="C227" s="365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5"/>
      <c r="B229" s="385"/>
      <c r="C229" s="385"/>
      <c r="D229" s="385"/>
      <c r="E229" s="385"/>
      <c r="F229" s="385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6" t="s">
        <v>310</v>
      </c>
      <c r="B236" s="367"/>
      <c r="C236" s="367"/>
      <c r="D236" s="36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3" t="s">
        <v>34</v>
      </c>
      <c r="B245" s="364"/>
      <c r="C245" s="365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5"/>
      <c r="B250" s="385"/>
      <c r="C250" s="385"/>
      <c r="D250" s="385"/>
      <c r="E250" s="385"/>
      <c r="F250" s="385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3" t="s">
        <v>34</v>
      </c>
      <c r="B265" s="364"/>
      <c r="C265" s="365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0"/>
      <c r="B290" s="410"/>
      <c r="C290" s="410"/>
      <c r="D290" s="410"/>
      <c r="E290" s="410"/>
      <c r="F290" s="410"/>
      <c r="G290" s="83"/>
    </row>
    <row r="291" spans="1:7" ht="31.5" customHeight="1" x14ac:dyDescent="0.4">
      <c r="A291" s="369" t="s">
        <v>310</v>
      </c>
      <c r="B291" s="369"/>
      <c r="C291" s="369"/>
      <c r="D291" s="369"/>
      <c r="E291" s="369"/>
      <c r="F291" s="36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7"/>
      <c r="B357" s="387"/>
      <c r="C357" s="387"/>
      <c r="D357" s="387"/>
      <c r="E357" s="387"/>
      <c r="F357" s="387"/>
      <c r="G357" s="387"/>
    </row>
    <row r="358" spans="1:7" ht="32.25" customHeight="1" x14ac:dyDescent="0.4">
      <c r="A358" s="355" t="s">
        <v>310</v>
      </c>
      <c r="B358" s="355"/>
      <c r="C358" s="355"/>
      <c r="D358" s="355"/>
      <c r="E358" s="355"/>
      <c r="F358" s="355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2"/>
      <c r="B415" s="383"/>
      <c r="C415" s="383"/>
      <c r="D415" s="383"/>
      <c r="E415" s="383"/>
      <c r="F415" s="383"/>
      <c r="G415" s="383"/>
    </row>
    <row r="416" spans="1:7" ht="24.75" x14ac:dyDescent="0.4">
      <c r="A416" s="351" t="s">
        <v>319</v>
      </c>
      <c r="B416" s="351"/>
      <c r="C416" s="351"/>
      <c r="D416" s="351"/>
      <c r="E416" s="351"/>
      <c r="F416" s="351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1" t="s">
        <v>310</v>
      </c>
      <c r="B464" s="351"/>
      <c r="C464" s="351"/>
      <c r="D464" s="351"/>
      <c r="E464" s="351"/>
      <c r="F464" s="351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1" t="s">
        <v>425</v>
      </c>
      <c r="B478" s="361"/>
      <c r="C478" s="361"/>
      <c r="D478" s="361"/>
      <c r="E478" s="361"/>
      <c r="F478" s="361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2" t="s">
        <v>28</v>
      </c>
      <c r="B480" s="353" t="s">
        <v>29</v>
      </c>
      <c r="C480" s="353"/>
      <c r="D480" s="353" t="s">
        <v>42</v>
      </c>
      <c r="E480" s="354" t="s">
        <v>266</v>
      </c>
      <c r="F480" s="354" t="s">
        <v>301</v>
      </c>
      <c r="G480" s="83"/>
    </row>
    <row r="481" spans="1:7" ht="21" x14ac:dyDescent="0.4">
      <c r="A481" s="352"/>
      <c r="B481" s="291" t="s">
        <v>32</v>
      </c>
      <c r="C481" s="291" t="s">
        <v>31</v>
      </c>
      <c r="D481" s="353"/>
      <c r="E481" s="354"/>
      <c r="F481" s="354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6" t="s">
        <v>52</v>
      </c>
      <c r="B483" s="396"/>
      <c r="C483" s="396"/>
      <c r="D483" s="396"/>
      <c r="E483" s="396"/>
      <c r="F483" s="39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7" t="s">
        <v>463</v>
      </c>
      <c r="B491" s="418"/>
      <c r="C491" s="418"/>
      <c r="D491" s="418"/>
      <c r="E491" s="418"/>
      <c r="F491" s="418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9" t="s">
        <v>23</v>
      </c>
      <c r="B505" s="390"/>
      <c r="C505" s="390"/>
      <c r="D505" s="390"/>
      <c r="E505" s="390"/>
      <c r="F505" s="391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388"/>
      <c r="C518" s="388"/>
      <c r="D518" s="388"/>
      <c r="E518" s="388"/>
      <c r="F518" s="38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2" t="s">
        <v>97</v>
      </c>
      <c r="B530" s="362"/>
      <c r="C530" s="362"/>
      <c r="D530" s="362"/>
      <c r="E530" s="362"/>
      <c r="F530" s="362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2" t="s">
        <v>28</v>
      </c>
      <c r="B532" s="394" t="s">
        <v>29</v>
      </c>
      <c r="C532" s="395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393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9"/>
      <c r="D535" s="359"/>
      <c r="E535" s="359"/>
      <c r="F535" s="36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3" t="s">
        <v>34</v>
      </c>
      <c r="B542" s="364"/>
      <c r="C542" s="365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3" t="s">
        <v>33</v>
      </c>
      <c r="B543" s="364"/>
      <c r="C543" s="365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5"/>
      <c r="B544" s="385"/>
      <c r="C544" s="385"/>
      <c r="D544" s="385"/>
      <c r="E544" s="385"/>
      <c r="F544" s="385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6"/>
      <c r="B556" s="387"/>
      <c r="C556" s="387"/>
      <c r="D556" s="387"/>
      <c r="E556" s="387"/>
      <c r="F556" s="387"/>
      <c r="G556" s="387"/>
    </row>
    <row r="557" spans="1:7" ht="35.25" customHeight="1" x14ac:dyDescent="0.4">
      <c r="A557" s="246" t="s">
        <v>310</v>
      </c>
      <c r="B557" s="222"/>
      <c r="C557" s="422"/>
      <c r="D557" s="422"/>
      <c r="E557" s="422"/>
      <c r="F557" s="42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8" t="s">
        <v>34</v>
      </c>
      <c r="B566" s="408"/>
      <c r="C566" s="409"/>
      <c r="D566" s="296">
        <f>SUM(B558:C565,B546:C555)</f>
        <v>0</v>
      </c>
      <c r="E566" s="79"/>
      <c r="F566" s="83"/>
      <c r="G566" s="83"/>
    </row>
    <row r="567" spans="1:7" ht="21" x14ac:dyDescent="0.4">
      <c r="A567" s="408" t="s">
        <v>33</v>
      </c>
      <c r="B567" s="408"/>
      <c r="C567" s="408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5"/>
      <c r="B572" s="385"/>
      <c r="C572" s="385"/>
      <c r="D572" s="385"/>
      <c r="E572" s="385"/>
      <c r="F572" s="385"/>
      <c r="G572" s="83"/>
    </row>
    <row r="573" spans="1:7" ht="22.5" x14ac:dyDescent="0.45">
      <c r="A573" s="348" t="s">
        <v>19</v>
      </c>
      <c r="B573" s="348"/>
      <c r="C573" s="348"/>
      <c r="D573" s="348"/>
      <c r="E573" s="348"/>
      <c r="F573" s="348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2" t="s">
        <v>28</v>
      </c>
      <c r="B575" s="353" t="s">
        <v>29</v>
      </c>
      <c r="C575" s="353"/>
      <c r="D575" s="353" t="s">
        <v>42</v>
      </c>
      <c r="E575" s="354" t="s">
        <v>266</v>
      </c>
      <c r="F575" s="354" t="s">
        <v>301</v>
      </c>
      <c r="G575" s="83"/>
    </row>
    <row r="576" spans="1:7" ht="21" x14ac:dyDescent="0.4">
      <c r="A576" s="352"/>
      <c r="B576" s="291" t="s">
        <v>32</v>
      </c>
      <c r="C576" s="291" t="s">
        <v>31</v>
      </c>
      <c r="D576" s="353"/>
      <c r="E576" s="354"/>
      <c r="F576" s="354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1" t="s">
        <v>10</v>
      </c>
      <c r="B578" s="412"/>
      <c r="C578" s="412"/>
      <c r="D578" s="412"/>
      <c r="E578" s="412"/>
      <c r="F578" s="413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8" t="s">
        <v>34</v>
      </c>
      <c r="B588" s="408"/>
      <c r="C588" s="409"/>
      <c r="D588" s="296">
        <f>SUM(B579:C587)</f>
        <v>0</v>
      </c>
      <c r="E588" s="79"/>
      <c r="F588" s="83"/>
      <c r="G588" s="83"/>
    </row>
    <row r="589" spans="1:7" ht="21" x14ac:dyDescent="0.4">
      <c r="A589" s="408" t="s">
        <v>33</v>
      </c>
      <c r="B589" s="408"/>
      <c r="C589" s="408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4" t="s">
        <v>23</v>
      </c>
      <c r="B591" s="415"/>
      <c r="C591" s="415"/>
      <c r="D591" s="415"/>
      <c r="E591" s="415"/>
      <c r="F591" s="416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9" t="s">
        <v>383</v>
      </c>
      <c r="B598" s="350"/>
      <c r="C598" s="350"/>
      <c r="D598" s="350"/>
      <c r="E598" s="350"/>
      <c r="F598" s="350"/>
      <c r="G598" s="350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8" t="s">
        <v>34</v>
      </c>
      <c r="B606" s="408"/>
      <c r="C606" s="409"/>
      <c r="D606" s="296">
        <f>SUM(B592:C605)</f>
        <v>0</v>
      </c>
      <c r="E606" s="79"/>
      <c r="F606" s="83"/>
      <c r="G606" s="83"/>
    </row>
    <row r="607" spans="1:7" ht="21" x14ac:dyDescent="0.4">
      <c r="A607" s="408" t="s">
        <v>33</v>
      </c>
      <c r="B607" s="408"/>
      <c r="C607" s="408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9" t="s">
        <v>170</v>
      </c>
      <c r="B610" s="420"/>
      <c r="C610" s="42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8" t="s">
        <v>8</v>
      </c>
      <c r="B612" s="348"/>
      <c r="C612" s="348"/>
      <c r="D612" s="348"/>
      <c r="E612" s="348"/>
      <c r="F612" s="348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3"/>
      <c r="D617" s="403"/>
      <c r="E617" s="403"/>
      <c r="F617" s="40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8" t="s">
        <v>34</v>
      </c>
      <c r="B627" s="408"/>
      <c r="C627" s="408"/>
      <c r="D627" s="296">
        <f>SUM(B618:C626)</f>
        <v>0</v>
      </c>
      <c r="E627" s="429"/>
      <c r="F627" s="410"/>
      <c r="G627" s="83"/>
    </row>
    <row r="628" spans="1:7" ht="21" x14ac:dyDescent="0.4">
      <c r="A628" s="408" t="s">
        <v>33</v>
      </c>
      <c r="B628" s="408"/>
      <c r="C628" s="408"/>
      <c r="D628" s="295" t="e">
        <f>D627/(COUNT(B618:C626)*2)</f>
        <v>#DIV/0!</v>
      </c>
      <c r="E628" s="430"/>
      <c r="F628" s="384"/>
      <c r="G628" s="83"/>
    </row>
    <row r="629" spans="1:7" ht="21" x14ac:dyDescent="0.4">
      <c r="A629" s="104"/>
      <c r="B629" s="83"/>
      <c r="C629" s="428"/>
      <c r="D629" s="428"/>
      <c r="E629" s="428"/>
      <c r="F629" s="42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3" t="s">
        <v>34</v>
      </c>
      <c r="B639" s="364"/>
      <c r="C639" s="365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3"/>
      <c r="D642" s="403"/>
      <c r="E642" s="403"/>
      <c r="F642" s="40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3" t="s">
        <v>34</v>
      </c>
      <c r="B650" s="364"/>
      <c r="C650" s="365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5"/>
      <c r="B652" s="425"/>
      <c r="C652" s="425"/>
      <c r="D652" s="425"/>
      <c r="E652" s="425"/>
      <c r="F652" s="425"/>
      <c r="G652" s="425"/>
    </row>
    <row r="653" spans="1:16382" ht="24.75" x14ac:dyDescent="0.4">
      <c r="A653" s="241" t="s">
        <v>26</v>
      </c>
      <c r="B653" s="403"/>
      <c r="C653" s="403"/>
      <c r="D653" s="403"/>
      <c r="E653" s="403"/>
      <c r="F653" s="40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0" t="s">
        <v>310</v>
      </c>
      <c r="B661" s="401"/>
      <c r="C661" s="401"/>
      <c r="D661" s="401"/>
      <c r="E661" s="401"/>
      <c r="F661" s="402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8" t="s">
        <v>355</v>
      </c>
      <c r="B676" s="348"/>
      <c r="C676" s="348"/>
      <c r="D676" s="348"/>
      <c r="E676" s="348"/>
      <c r="F676" s="348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4" t="s">
        <v>459</v>
      </c>
      <c r="B704" s="424"/>
      <c r="C704" s="424"/>
      <c r="D704" s="424"/>
      <c r="E704" s="424"/>
      <c r="F704" s="42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1" t="s">
        <v>28</v>
      </c>
      <c r="B706" s="394" t="s">
        <v>29</v>
      </c>
      <c r="C706" s="394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7" t="s">
        <v>305</v>
      </c>
      <c r="B709" s="398"/>
      <c r="C709" s="398"/>
      <c r="D709" s="398"/>
      <c r="E709" s="398"/>
      <c r="F709" s="399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6"/>
      <c r="C715" s="42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6"/>
      <c r="C716" s="42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7" t="s">
        <v>306</v>
      </c>
      <c r="B718" s="398"/>
      <c r="C718" s="398"/>
      <c r="D718" s="398"/>
      <c r="E718" s="398"/>
      <c r="F718" s="399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2"/>
      <c r="E1" s="442"/>
      <c r="F1" s="442"/>
      <c r="G1" s="44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3" t="s">
        <v>46</v>
      </c>
      <c r="B6" s="443"/>
      <c r="C6" s="443"/>
      <c r="D6" s="443"/>
      <c r="E6" s="443"/>
      <c r="F6" s="443"/>
      <c r="G6" s="66"/>
    </row>
    <row r="7" spans="1:7" s="2" customFormat="1" ht="21.75" customHeight="1" x14ac:dyDescent="0.45">
      <c r="A7" s="444" t="str">
        <f>'Page de garde'!D18</f>
        <v>5 Décembre - Le Kram</v>
      </c>
      <c r="B7" s="444"/>
      <c r="C7" s="444"/>
      <c r="D7" s="444"/>
      <c r="E7" s="444"/>
      <c r="F7" s="444"/>
      <c r="G7" s="66"/>
    </row>
    <row r="8" spans="1:7" s="2" customFormat="1" ht="24" x14ac:dyDescent="0.45">
      <c r="A8" s="329" t="s">
        <v>39</v>
      </c>
      <c r="B8" s="445" t="str">
        <f>'A1 Exploitation'!B9:F9</f>
        <v>Dr Raja Bouhalfaya</v>
      </c>
      <c r="C8" s="445"/>
      <c r="D8" s="445"/>
      <c r="E8" s="445"/>
      <c r="F8" s="445"/>
      <c r="G8" s="66"/>
    </row>
    <row r="9" spans="1:7" s="2" customFormat="1" ht="24" x14ac:dyDescent="0.45">
      <c r="A9" s="330" t="s">
        <v>41</v>
      </c>
      <c r="B9" s="446" t="str">
        <f>'A1 Exploitation'!B10:F10</f>
        <v>Directeur du magasin et gestionnaire de stock</v>
      </c>
      <c r="C9" s="446"/>
      <c r="D9" s="446"/>
      <c r="E9" s="446"/>
      <c r="F9" s="446"/>
      <c r="G9" s="66"/>
    </row>
    <row r="10" spans="1:7" s="2" customFormat="1" ht="24" x14ac:dyDescent="0.45">
      <c r="A10" s="329" t="s">
        <v>40</v>
      </c>
      <c r="B10" s="441">
        <f>'A1 Exploitation'!B11:F11</f>
        <v>43570</v>
      </c>
      <c r="C10" s="441"/>
      <c r="D10" s="441"/>
      <c r="E10" s="441"/>
      <c r="F10" s="441"/>
      <c r="G10" s="66"/>
    </row>
    <row r="11" spans="1:7" s="2" customFormat="1" ht="24" x14ac:dyDescent="0.45">
      <c r="A11" s="329" t="s">
        <v>250</v>
      </c>
      <c r="B11" s="447" t="e">
        <f>D199</f>
        <v>#DIV/0!</v>
      </c>
      <c r="C11" s="447"/>
      <c r="D11" s="447"/>
      <c r="E11" s="447"/>
      <c r="F11" s="447"/>
      <c r="G11" s="66"/>
    </row>
    <row r="12" spans="1:7" s="2" customFormat="1" ht="22.5" x14ac:dyDescent="0.45">
      <c r="A12" s="1"/>
      <c r="D12" s="376"/>
      <c r="E12" s="376"/>
      <c r="F12" s="376"/>
      <c r="G12" s="376"/>
    </row>
    <row r="13" spans="1:7" s="2" customFormat="1" ht="11.25" customHeight="1" x14ac:dyDescent="0.3">
      <c r="A13" s="448" t="s">
        <v>28</v>
      </c>
      <c r="B13" s="449" t="s">
        <v>29</v>
      </c>
      <c r="C13" s="449"/>
      <c r="D13" s="449" t="s">
        <v>42</v>
      </c>
      <c r="E13" s="449" t="s">
        <v>160</v>
      </c>
      <c r="F13" s="449" t="s">
        <v>161</v>
      </c>
    </row>
    <row r="14" spans="1:7" s="2" customFormat="1" ht="12.75" customHeight="1" x14ac:dyDescent="0.3">
      <c r="A14" s="448"/>
      <c r="B14" s="336" t="s">
        <v>32</v>
      </c>
      <c r="C14" s="336" t="s">
        <v>31</v>
      </c>
      <c r="D14" s="449"/>
      <c r="E14" s="449"/>
      <c r="F14" s="449"/>
      <c r="G14" s="65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55" t="s">
        <v>0</v>
      </c>
      <c r="B16" s="456"/>
      <c r="C16" s="456"/>
      <c r="D16" s="456"/>
      <c r="E16" s="456"/>
      <c r="F16" s="456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7" t="s">
        <v>34</v>
      </c>
      <c r="B22" s="451"/>
      <c r="C22" s="452"/>
      <c r="D22" s="334">
        <f>SUM(B17:C21)</f>
        <v>0</v>
      </c>
    </row>
    <row r="23" spans="1:7" x14ac:dyDescent="0.3">
      <c r="A23" s="450" t="s">
        <v>251</v>
      </c>
      <c r="B23" s="453"/>
      <c r="C23" s="45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8" t="s">
        <v>4</v>
      </c>
      <c r="B25" s="459"/>
      <c r="C25" s="459"/>
      <c r="D25" s="459"/>
      <c r="E25" s="459"/>
      <c r="F25" s="45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0" t="s">
        <v>34</v>
      </c>
      <c r="B33" s="453"/>
      <c r="C33" s="454"/>
      <c r="D33" s="331">
        <f>SUM(B26:C32)</f>
        <v>0</v>
      </c>
    </row>
    <row r="34" spans="1:6" x14ac:dyDescent="0.3">
      <c r="A34" s="450" t="s">
        <v>251</v>
      </c>
      <c r="B34" s="453"/>
      <c r="C34" s="45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8" t="s">
        <v>180</v>
      </c>
      <c r="B36" s="459"/>
      <c r="C36" s="459"/>
      <c r="D36" s="459"/>
      <c r="E36" s="459"/>
      <c r="F36" s="45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0" t="s">
        <v>34</v>
      </c>
      <c r="B42" s="453"/>
      <c r="C42" s="454"/>
      <c r="D42" s="331">
        <f>SUM(B37:C41)</f>
        <v>0</v>
      </c>
    </row>
    <row r="43" spans="1:6" x14ac:dyDescent="0.3">
      <c r="A43" s="450" t="s">
        <v>251</v>
      </c>
      <c r="B43" s="453"/>
      <c r="C43" s="45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0" t="s">
        <v>19</v>
      </c>
      <c r="B45" s="461"/>
      <c r="C45" s="461"/>
      <c r="D45" s="461"/>
      <c r="E45" s="461"/>
      <c r="F45" s="461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0" t="s">
        <v>34</v>
      </c>
      <c r="B52" s="453"/>
      <c r="C52" s="454"/>
      <c r="D52" s="331">
        <f>SUM(B46:C51)</f>
        <v>0</v>
      </c>
    </row>
    <row r="53" spans="1:6" x14ac:dyDescent="0.3">
      <c r="A53" s="450" t="s">
        <v>251</v>
      </c>
      <c r="B53" s="453"/>
      <c r="C53" s="45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8" t="s">
        <v>8</v>
      </c>
      <c r="B55" s="459"/>
      <c r="C55" s="459"/>
      <c r="D55" s="459"/>
      <c r="E55" s="459"/>
      <c r="F55" s="45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0" t="s">
        <v>34</v>
      </c>
      <c r="B63" s="453"/>
      <c r="C63" s="454"/>
      <c r="D63" s="331">
        <f>SUM(B56:C62)</f>
        <v>0</v>
      </c>
    </row>
    <row r="64" spans="1:6" x14ac:dyDescent="0.3">
      <c r="A64" s="450" t="s">
        <v>251</v>
      </c>
      <c r="B64" s="453"/>
      <c r="C64" s="45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8" t="s">
        <v>111</v>
      </c>
      <c r="B66" s="459"/>
      <c r="C66" s="459"/>
      <c r="D66" s="459"/>
      <c r="E66" s="459"/>
      <c r="F66" s="45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0" t="s">
        <v>34</v>
      </c>
      <c r="B84" s="453"/>
      <c r="C84" s="454"/>
      <c r="D84" s="331">
        <f>SUM(B67:C83)</f>
        <v>0</v>
      </c>
    </row>
    <row r="85" spans="1:6" x14ac:dyDescent="0.3">
      <c r="A85" s="450" t="s">
        <v>251</v>
      </c>
      <c r="B85" s="453"/>
      <c r="C85" s="45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8" t="s">
        <v>172</v>
      </c>
      <c r="B87" s="459"/>
      <c r="C87" s="459"/>
      <c r="D87" s="459"/>
      <c r="E87" s="459"/>
      <c r="F87" s="45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0" t="s">
        <v>34</v>
      </c>
      <c r="B102" s="453"/>
      <c r="C102" s="454"/>
      <c r="D102" s="331">
        <f>SUM(B88:C101)</f>
        <v>0</v>
      </c>
    </row>
    <row r="103" spans="1:6" x14ac:dyDescent="0.3">
      <c r="A103" s="450" t="s">
        <v>251</v>
      </c>
      <c r="B103" s="453"/>
      <c r="C103" s="45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8" t="s">
        <v>173</v>
      </c>
      <c r="B106" s="459"/>
      <c r="C106" s="459"/>
      <c r="D106" s="459"/>
      <c r="E106" s="459"/>
      <c r="F106" s="45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0" t="s">
        <v>34</v>
      </c>
      <c r="B118" s="453"/>
      <c r="C118" s="454"/>
      <c r="D118" s="331">
        <f>SUM(B107:C117)</f>
        <v>0</v>
      </c>
    </row>
    <row r="119" spans="1:6" x14ac:dyDescent="0.3">
      <c r="A119" s="450" t="s">
        <v>251</v>
      </c>
      <c r="B119" s="453"/>
      <c r="C119" s="45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8" t="s">
        <v>156</v>
      </c>
      <c r="B121" s="459"/>
      <c r="C121" s="459"/>
      <c r="D121" s="459"/>
      <c r="E121" s="459"/>
      <c r="F121" s="45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0" t="s">
        <v>34</v>
      </c>
      <c r="B133" s="453"/>
      <c r="C133" s="454"/>
      <c r="D133" s="331">
        <f>SUM(B122:C132)</f>
        <v>0</v>
      </c>
    </row>
    <row r="134" spans="1:6" x14ac:dyDescent="0.3">
      <c r="A134" s="450" t="s">
        <v>251</v>
      </c>
      <c r="B134" s="453"/>
      <c r="C134" s="45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8" t="s">
        <v>61</v>
      </c>
      <c r="B136" s="459"/>
      <c r="C136" s="459"/>
      <c r="D136" s="459"/>
      <c r="E136" s="459"/>
      <c r="F136" s="45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0" t="s">
        <v>34</v>
      </c>
      <c r="B149" s="453"/>
      <c r="C149" s="454"/>
      <c r="D149" s="331">
        <f>SUM(B137:C148)</f>
        <v>0</v>
      </c>
    </row>
    <row r="150" spans="1:6" x14ac:dyDescent="0.3">
      <c r="A150" s="450" t="s">
        <v>251</v>
      </c>
      <c r="B150" s="453"/>
      <c r="C150" s="45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8" t="s">
        <v>178</v>
      </c>
      <c r="B152" s="459"/>
      <c r="C152" s="459"/>
      <c r="D152" s="459"/>
      <c r="E152" s="459"/>
      <c r="F152" s="45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0" t="s">
        <v>34</v>
      </c>
      <c r="B161" s="451"/>
      <c r="C161" s="452"/>
      <c r="D161" s="334">
        <f>SUM(B153:C160)</f>
        <v>0</v>
      </c>
    </row>
    <row r="162" spans="1:6" x14ac:dyDescent="0.3">
      <c r="A162" s="450" t="s">
        <v>251</v>
      </c>
      <c r="B162" s="453"/>
      <c r="C162" s="45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8" t="s">
        <v>64</v>
      </c>
      <c r="B164" s="459"/>
      <c r="C164" s="459"/>
      <c r="D164" s="459"/>
      <c r="E164" s="459"/>
      <c r="F164" s="45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0" t="s">
        <v>34</v>
      </c>
      <c r="B169" s="453"/>
      <c r="C169" s="454"/>
      <c r="D169" s="331">
        <f>SUM(B165:C168)</f>
        <v>0</v>
      </c>
    </row>
    <row r="170" spans="1:6" x14ac:dyDescent="0.3">
      <c r="A170" s="450" t="s">
        <v>251</v>
      </c>
      <c r="B170" s="453"/>
      <c r="C170" s="45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4" t="s">
        <v>15</v>
      </c>
      <c r="B172" s="465"/>
      <c r="C172" s="465"/>
      <c r="D172" s="465"/>
      <c r="E172" s="465"/>
      <c r="F172" s="46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0" t="s">
        <v>34</v>
      </c>
      <c r="B177" s="453"/>
      <c r="C177" s="454"/>
      <c r="D177" s="331">
        <f>SUM(B173:C176)</f>
        <v>0</v>
      </c>
    </row>
    <row r="178" spans="1:7" x14ac:dyDescent="0.3">
      <c r="A178" s="450" t="s">
        <v>251</v>
      </c>
      <c r="B178" s="453"/>
      <c r="C178" s="45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8" t="s">
        <v>65</v>
      </c>
      <c r="B180" s="459"/>
      <c r="C180" s="459"/>
      <c r="D180" s="459"/>
      <c r="E180" s="459"/>
      <c r="F180" s="45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0" t="s">
        <v>34</v>
      </c>
      <c r="B186" s="453"/>
      <c r="C186" s="454"/>
      <c r="D186" s="331">
        <f>SUM(B181:C185)</f>
        <v>0</v>
      </c>
    </row>
    <row r="187" spans="1:7" x14ac:dyDescent="0.3">
      <c r="A187" s="450" t="s">
        <v>251</v>
      </c>
      <c r="B187" s="453"/>
      <c r="C187" s="45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8" t="s">
        <v>177</v>
      </c>
      <c r="B189" s="459"/>
      <c r="C189" s="459"/>
      <c r="D189" s="459"/>
      <c r="E189" s="459"/>
      <c r="F189" s="45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0" t="s">
        <v>34</v>
      </c>
      <c r="B194" s="453"/>
      <c r="C194" s="454"/>
      <c r="D194" s="335">
        <f>SUM(B190:C193)</f>
        <v>0</v>
      </c>
    </row>
    <row r="195" spans="1:6" x14ac:dyDescent="0.3">
      <c r="A195" s="450" t="s">
        <v>251</v>
      </c>
      <c r="B195" s="453"/>
      <c r="C195" s="45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2020-06-05T15:41:52Z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