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5 décembre\11\"/>
    </mc:Choice>
  </mc:AlternateContent>
  <bookViews>
    <workbookView xWindow="0" yWindow="0" windowWidth="20490" windowHeight="7155" tabRatio="916" activeTab="4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43" l="1"/>
  <c r="F532" i="43"/>
  <c r="F543" i="43"/>
  <c r="D197" i="35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C422" i="43"/>
  <c r="C415" i="43"/>
  <c r="C411" i="43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D200" i="43" s="1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D117" i="43"/>
  <c r="D118" i="43" s="1"/>
  <c r="C115" i="43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D118" i="37" s="1"/>
  <c r="D119" i="37" s="1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D533" i="36" s="1"/>
  <c r="D534" i="36" s="1"/>
  <c r="B161" i="29" s="1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C415" i="36"/>
  <c r="C411" i="36"/>
  <c r="C405" i="36"/>
  <c r="C402" i="36"/>
  <c r="A394" i="36"/>
  <c r="B386" i="36"/>
  <c r="C381" i="36"/>
  <c r="D387" i="36" s="1"/>
  <c r="C378" i="36"/>
  <c r="C371" i="36"/>
  <c r="C369" i="36"/>
  <c r="C368" i="36"/>
  <c r="D373" i="36" s="1"/>
  <c r="D374" i="36" s="1"/>
  <c r="A361" i="36"/>
  <c r="B353" i="36"/>
  <c r="C348" i="36"/>
  <c r="C344" i="36"/>
  <c r="C342" i="36"/>
  <c r="C340" i="36"/>
  <c r="D333" i="36"/>
  <c r="D334" i="36" s="1"/>
  <c r="C331" i="36"/>
  <c r="A321" i="36"/>
  <c r="B313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B200" i="36"/>
  <c r="C194" i="36"/>
  <c r="C190" i="36"/>
  <c r="C186" i="36"/>
  <c r="C184" i="36"/>
  <c r="C182" i="36"/>
  <c r="C181" i="36"/>
  <c r="D172" i="36"/>
  <c r="C170" i="36"/>
  <c r="A161" i="36"/>
  <c r="B153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B99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D42" i="36" s="1"/>
  <c r="D43" i="36" s="1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49" i="35" l="1"/>
  <c r="D150" i="35" s="1"/>
  <c r="D133" i="35"/>
  <c r="D134" i="35" s="1"/>
  <c r="D118" i="35"/>
  <c r="D119" i="35" s="1"/>
  <c r="D102" i="35"/>
  <c r="D103" i="35" s="1"/>
  <c r="D84" i="35"/>
  <c r="D85" i="35" s="1"/>
  <c r="D63" i="35"/>
  <c r="D64" i="35" s="1"/>
  <c r="D502" i="43"/>
  <c r="D503" i="43" s="1"/>
  <c r="B143" i="29" s="1"/>
  <c r="D426" i="43"/>
  <c r="D427" i="43" s="1"/>
  <c r="D417" i="43"/>
  <c r="D418" i="43" s="1"/>
  <c r="D244" i="43"/>
  <c r="D245" i="43" s="1"/>
  <c r="D139" i="43"/>
  <c r="D140" i="43" s="1"/>
  <c r="D386" i="43"/>
  <c r="B386" i="43" s="1"/>
  <c r="D161" i="37"/>
  <c r="D162" i="37" s="1"/>
  <c r="D149" i="37"/>
  <c r="D150" i="37" s="1"/>
  <c r="D63" i="37"/>
  <c r="D64" i="37" s="1"/>
  <c r="D154" i="43"/>
  <c r="D155" i="43" s="1"/>
  <c r="D201" i="43"/>
  <c r="D202" i="43" s="1"/>
  <c r="D261" i="43"/>
  <c r="D500" i="43"/>
  <c r="D532" i="43"/>
  <c r="B532" i="43" s="1"/>
  <c r="D533" i="43" s="1"/>
  <c r="D534" i="43" s="1"/>
  <c r="B162" i="29" s="1"/>
  <c r="D543" i="43"/>
  <c r="B543" i="43" s="1"/>
  <c r="D544" i="43" s="1"/>
  <c r="D426" i="36"/>
  <c r="D427" i="36" s="1"/>
  <c r="D406" i="36"/>
  <c r="D407" i="36" s="1"/>
  <c r="D390" i="36"/>
  <c r="D391" i="36" s="1"/>
  <c r="B115" i="29" s="1"/>
  <c r="D354" i="36"/>
  <c r="D355" i="36" s="1"/>
  <c r="D357" i="36"/>
  <c r="D358" i="36" s="1"/>
  <c r="B106" i="29" s="1"/>
  <c r="D314" i="36"/>
  <c r="D317" i="36" s="1"/>
  <c r="D318" i="36" s="1"/>
  <c r="B97" i="29" s="1"/>
  <c r="D201" i="36"/>
  <c r="D202" i="36" s="1"/>
  <c r="D154" i="36"/>
  <c r="D100" i="36"/>
  <c r="D101" i="36" s="1"/>
  <c r="D45" i="31"/>
  <c r="D46" i="31" s="1"/>
  <c r="B55" i="29" s="1"/>
  <c r="D43" i="31"/>
  <c r="D102" i="36"/>
  <c r="D103" i="36" s="1"/>
  <c r="B61" i="29" s="1"/>
  <c r="D85" i="36"/>
  <c r="D441" i="36"/>
  <c r="D195" i="35"/>
  <c r="D315" i="36"/>
  <c r="D155" i="36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D314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204" i="43" l="1"/>
  <c r="D205" i="43" s="1"/>
  <c r="B80" i="29" s="1"/>
  <c r="D157" i="43"/>
  <c r="D158" i="43" s="1"/>
  <c r="B71" i="29" s="1"/>
  <c r="D547" i="43"/>
  <c r="B44" i="29" s="1"/>
  <c r="D443" i="36"/>
  <c r="D444" i="36" s="1"/>
  <c r="B124" i="29" s="1"/>
  <c r="D204" i="36"/>
  <c r="D205" i="36" s="1"/>
  <c r="B79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<sst xmlns="http://schemas.openxmlformats.org/spreadsheetml/2006/main" count="4031" uniqueCount="463">
  <si>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</si>
  <si>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</si>
  <si>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</si>
  <si>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</si>
  <si>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</si>
  <si>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</si>
  <si>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</si>
  <si>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</si>
  <si>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</si>
  <si>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</si>
  <si>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</si>
  <si>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</si>
  <si>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</si>
  <si>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</si>
  <si>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</si>
  <si>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</si>
  <si>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</si>
  <si>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</si>
  <si>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</si>
  <si>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</si>
  <si>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</si>
  <si>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</si>
  <si>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</si>
  <si>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</si>
  <si>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</si>
  <si>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</si>
  <si>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</si>
  <si>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</si>
  <si>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</si>
  <si>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</si>
  <si>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</si>
  <si>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</si>
  <si>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</si>
  <si>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</si>
  <si>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</si>
  <si>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</si>
  <si>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</si>
  <si>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</si>
  <si>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</si>
  <si>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</si>
  <si>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</si>
  <si>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</si>
  <si>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</si>
  <si>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</si>
  <si>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</si>
  <si>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</si>
  <si>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</si>
  <si>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</si>
  <si>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</si>
  <si>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</si>
  <si>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</si>
  <si>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</si>
  <si>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</si>
  <si>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</si>
  <si>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</si>
  <si>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</si>
  <si>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</si>
  <si>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</si>
  <si>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</si>
  <si>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</si>
  <si>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</si>
  <si>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</si>
  <si>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</si>
  <si>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</si>
  <si>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</si>
  <si>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</si>
  <si>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</si>
  <si>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</si>
  <si>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</si>
  <si>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</si>
  <si>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</si>
  <si>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</si>
  <si>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</si>
  <si>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</si>
  <si>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</si>
  <si>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</si>
  <si>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</si>
  <si>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</si>
  <si>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</si>
  <si>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</si>
  <si>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</si>
  <si>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</si>
  <si>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</si>
  <si>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</si>
  <si>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</si>
  <si>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</si>
  <si>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</si>
  <si>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</si>
  <si>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</si>
  <si>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</si>
  <si>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</si>
  <si>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</si>
  <si>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</si>
  <si>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</si>
  <si>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</si>
  <si>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</si>
  <si>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</si>
  <si>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</si>
  <si>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</si>
  <si>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</si>
  <si>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</si>
  <si>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</si>
  <si>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</si>
  <si>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</si>
  <si>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</si>
  <si>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</si>
  <si>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</si>
  <si>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</si>
  <si>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</si>
  <si>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</si>
  <si>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</si>
  <si>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</si>
  <si>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</si>
  <si>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</si>
  <si>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</si>
  <si>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</si>
  <si>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</si>
  <si>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</si>
  <si>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</si>
  <si>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</si>
  <si>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</si>
  <si>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</si>
  <si>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</si>
  <si>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</si>
  <si>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</si>
  <si>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</si>
  <si>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</si>
  <si>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</si>
  <si>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</si>
  <si>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</si>
  <si>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</si>
  <si>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</si>
  <si>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</si>
  <si>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</si>
  <si>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</si>
  <si>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</si>
  <si>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</si>
  <si>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</si>
  <si>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</si>
  <si>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</si>
  <si>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</si>
  <si>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</si>
  <si>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</si>
  <si>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</si>
  <si>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</si>
  <si>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</si>
  <si>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</si>
  <si>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</si>
  <si>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</si>
  <si>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</si>
  <si>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</si>
  <si>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</si>
  <si>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</si>
  <si>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</si>
  <si>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</si>
  <si>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</si>
  <si>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</si>
  <si>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</si>
  <si>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</si>
  <si>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</si>
  <si>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</si>
  <si>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</si>
  <si>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</si>
  <si>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</si>
  <si>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</si>
  <si>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</si>
  <si>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</si>
  <si>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</si>
  <si>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</si>
  <si>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</si>
  <si>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</si>
  <si>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</si>
  <si>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</si>
  <si>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</si>
  <si>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</si>
  <si>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</si>
  <si>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</si>
  <si>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</si>
  <si>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</si>
  <si>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</si>
  <si>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</si>
  <si>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</si>
  <si>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</si>
  <si>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</si>
  <si>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</si>
  <si>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</si>
  <si>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</si>
  <si>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</si>
  <si>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</si>
  <si>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</si>
  <si>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</si>
  <si>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</si>
  <si>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</si>
  <si>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</si>
  <si>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</si>
  <si>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</si>
  <si>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</si>
  <si>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</si>
  <si>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</si>
  <si>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</si>
  <si>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</si>
  <si>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</si>
  <si>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</si>
  <si>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</si>
  <si>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</si>
  <si>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</si>
  <si>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</si>
  <si>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</si>
  <si>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</si>
  <si>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</si>
  <si>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</si>
  <si>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</si>
  <si>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</si>
  <si>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</si>
  <si>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</si>
  <si>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</si>
  <si>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</si>
  <si>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</si>
  <si>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</si>
  <si>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</si>
  <si>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</si>
  <si>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</si>
  <si>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</si>
  <si>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</si>
  <si>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</si>
  <si>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</si>
  <si>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</si>
  <si>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</si>
  <si>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</si>
  <si>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</si>
  <si>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</si>
  <si>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</si>
  <si>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</si>
  <si>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</si>
  <si>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</si>
  <si>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</si>
  <si>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</si>
  <si>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</si>
  <si>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</si>
  <si>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</si>
  <si>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</si>
  <si>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</si>
  <si>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</si>
  <si>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</si>
  <si>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</si>
  <si>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</si>
  <si>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</si>
  <si>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</si>
  <si>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</si>
  <si>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</si>
  <si>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</si>
  <si>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</si>
  <si>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</si>
  <si>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</si>
  <si>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</si>
  <si>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</si>
  <si>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</si>
  <si>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</si>
  <si>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</si>
  <si>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</si>
  <si>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</si>
  <si>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</si>
  <si>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</si>
  <si>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</si>
  <si>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</si>
  <si>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</si>
  <si>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</si>
  <si>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</si>
  <si>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</si>
  <si>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</si>
  <si>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</si>
  <si>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</si>
  <si>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</si>
  <si>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</si>
  <si>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</si>
  <si>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</si>
  <si>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</si>
  <si>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</si>
  <si>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</si>
  <si>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</si>
  <si>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</si>
  <si>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</si>
  <si>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</si>
  <si>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</si>
  <si>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</si>
  <si>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</si>
  <si>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</si>
  <si>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</si>
  <si>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</si>
  <si>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</si>
  <si>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</si>
  <si>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</si>
  <si>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</si>
  <si>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</si>
  <si>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</si>
  <si>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</si>
  <si>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</si>
  <si>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</si>
  <si>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</si>
  <si>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</si>
  <si>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</si>
  <si>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</si>
  <si>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</si>
  <si>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</si>
  <si>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</si>
  <si>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</si>
  <si>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</si>
  <si>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</si>
  <si>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</si>
  <si>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</si>
  <si>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</si>
  <si>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</si>
  <si>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</si>
  <si>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</si>
  <si>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</si>
  <si>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</si>
  <si>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</si>
  <si>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</si>
  <si>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</si>
  <si>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</si>
  <si>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</si>
  <si>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</si>
  <si>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</si>
  <si>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</si>
  <si>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</si>
  <si>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</si>
  <si>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</si>
  <si>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</si>
  <si>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</si>
  <si>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</si>
  <si>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</si>
  <si>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</si>
  <si>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</si>
  <si>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</si>
  <si>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</si>
  <si>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</si>
  <si>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</si>
  <si>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</si>
  <si>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</si>
  <si>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</si>
  <si>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</si>
  <si>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</si>
  <si>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</si>
  <si>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</si>
  <si>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</si>
  <si>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</si>
  <si>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</si>
  <si>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</si>
  <si>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</si>
  <si>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</si>
  <si>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</si>
  <si>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</si>
  <si>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</si>
  <si>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</si>
  <si>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</si>
  <si>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</si>
  <si>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</si>
  <si>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</si>
  <si>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</si>
  <si>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</si>
  <si>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</si>
  <si>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</si>
  <si>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</si>
  <si>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</si>
  <si>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</si>
  <si>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</si>
  <si>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</si>
  <si>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</si>
  <si>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</si>
  <si>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</si>
  <si>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</si>
  <si>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</si>
  <si>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</si>
  <si>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</si>
  <si>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</si>
  <si>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</si>
  <si>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</si>
  <si>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</si>
  <si>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</si>
  <si>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</si>
  <si>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</si>
  <si>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</si>
  <si>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</si>
  <si>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</si>
  <si>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</si>
  <si>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</si>
  <si>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</si>
  <si>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</si>
  <si>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</si>
  <si>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</si>
  <si>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</si>
  <si>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</si>
  <si>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</si>
  <si>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</si>
  <si>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</si>
  <si>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</si>
  <si>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</si>
  <si>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</si>
  <si>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</si>
  <si>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</si>
  <si>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</si>
  <si>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</si>
  <si>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</si>
  <si>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</si>
  <si>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</si>
  <si>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</si>
  <si>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</si>
  <si>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</si>
  <si>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5 Décembre - Le Kram</t>
  </si>
  <si>
    <t>Dr Raja Bouhalfaya</t>
  </si>
  <si>
    <t>Directeur du magasin et gestionnaire du stock</t>
  </si>
  <si>
    <t>La dernière vérification du thermomètre était réalisée le 17/03/2018, il est nécessaire d'effectuer la vérification du mois d'Avril.</t>
  </si>
  <si>
    <t>Correcte.</t>
  </si>
  <si>
    <t>En raison de l'étroitesse de la réserve ;il est nécessaire d'améliorer le rangement à ce niveau.</t>
  </si>
  <si>
    <t>Veuillez placer les sacs de sucre sur des palettes en plastique.</t>
  </si>
  <si>
    <t>Une armoire froide servait pour le stockage des porduits PLS.</t>
  </si>
  <si>
    <t>Correct.</t>
  </si>
  <si>
    <t>L'un des meuble présentait une sur-charge de produits par rapport aux deux autres meubles. Veuillez répartir les produits de façon à avoir une bonne circulation de froid .</t>
  </si>
  <si>
    <t>Absence de savon liquide dans les sanitaires .</t>
  </si>
  <si>
    <t>Prévoir du savon liquide au niveau des sanitaires.</t>
  </si>
  <si>
    <t>Absence de salle de pause.</t>
  </si>
  <si>
    <t>Absence de plan préventif le jour de l'audit .</t>
  </si>
  <si>
    <t>Veuillez fournir le plan préventif anti-nuisibles.</t>
  </si>
  <si>
    <t>La Bétadine était périmée depuis octobre 2017.</t>
  </si>
  <si>
    <t>Renforcer le contrôle des produits au niveau de la boîte à pharmacie.</t>
  </si>
  <si>
    <t>La porte de la réception manquait d'étanchéité: en dessous et au niveau de la jointure entre les deux portières.</t>
  </si>
  <si>
    <t>Le sol était crevassé à plusieurs niveaux.</t>
  </si>
  <si>
    <t>Il est nécessaire d'effectuer les réparations du revêtement du sol.</t>
  </si>
  <si>
    <t>Taux d'hygrométrie: 58%; Correcte.</t>
  </si>
  <si>
    <t>Accumulation de givre dans l'un des meuble des produits surgelés.</t>
  </si>
  <si>
    <t>Veuillez procéder au dégivrage de cet élément.</t>
  </si>
  <si>
    <t>Meuble des yaourts:
Température affichée: 5°C
Température mesurée : 3,6°C
Meuble des produits surgelés:
Température mesurée: -18°C</t>
  </si>
  <si>
    <t>Absence de distributeurs de papier au niveau des sanitaires.</t>
  </si>
  <si>
    <t xml:space="preserve">Absence de salle de pause </t>
  </si>
  <si>
    <t>Absence de réfrigérateur.</t>
  </si>
  <si>
    <t>Il est nécessaire de fournir un réfrigérateur pour le personnel.</t>
  </si>
  <si>
    <t>Absence de local poubelle.</t>
  </si>
  <si>
    <t>Prévoir un local poubelle protégé.</t>
  </si>
  <si>
    <t>Absence de presse des cartons.</t>
  </si>
  <si>
    <t>Accumulation de givre au niveau de l'un des meubles des produits surgelés.</t>
  </si>
  <si>
    <t>Les relevés mensuels des températures de l'armoire froide et des linéaires n'étaient pas effectués.</t>
  </si>
  <si>
    <t>Veuillez renforcer l'étanchéité de la porte de la réception .</t>
  </si>
  <si>
    <t>Taux de réalisation du plan d'action précédent</t>
  </si>
  <si>
    <t>Les sacs de sucre étaient entreposés sur des palettes en bois .</t>
  </si>
  <si>
    <t>Le quai de la réception n'était pas protégé par un préau</t>
  </si>
  <si>
    <t>M Dhia Mechlaoui</t>
  </si>
  <si>
    <t>M Askri Borhen (gestionnaire du stock)</t>
  </si>
  <si>
    <t>Certaines étagères étaient poussiéreuses, renforcer le nettoyage à ce niveau.</t>
  </si>
  <si>
    <t>Certaines températures à cœur n'étaient pas effectuées.</t>
  </si>
  <si>
    <t>Utilisation du thermomètre de la réception.</t>
  </si>
  <si>
    <t>Fournir un thermomètre propre au rayon PLS.</t>
  </si>
  <si>
    <t>Conforme.</t>
  </si>
  <si>
    <t>Peindre les étagères en question.</t>
  </si>
  <si>
    <t>Développement de givre au niveau du meuble négatif des glaces.</t>
  </si>
  <si>
    <t>Fournir ces dispositifs.</t>
  </si>
  <si>
    <t>Absence d'une presse des cartons.</t>
  </si>
  <si>
    <t xml:space="preserve">Meuble yaourt: la température affichée était de 9°C, la T° mesurée était de 12°C. Procéder à la réparation du meuble
</t>
  </si>
  <si>
    <t>Les étagères des meubles froids n'étaient pas prises en considération dans les enregistrements des autocontrôles de N/D.</t>
  </si>
  <si>
    <t>Effectuer le nettoyage et le suivi de tous les éléments.</t>
  </si>
  <si>
    <t>Prévoir ce loccal.</t>
  </si>
  <si>
    <t>La peinture des linéaires était décollée, les étagères étaient rouillées.</t>
  </si>
  <si>
    <t>Le sol était ébréché.</t>
  </si>
  <si>
    <t>Malgré l'installation d'un préau au niveau de la porte de réception, l'étanchéité reste toujours manquante à cause de l'état du sol qui était décollé.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</si>
</sst>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Border="1" applyAlignment="1" applyProtection="1">
      <alignment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16" fontId="21" fillId="10" borderId="0" xfId="0" applyNumberFormat="1" applyFont="1" applyFill="1" applyBorder="1" applyAlignment="1" applyProtection="1">
      <alignment horizontal="center" vertical="center"/>
      <protection locked="0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6862448"/>
        <c:axId val="-1486867344"/>
      </c:barChart>
      <c:catAx>
        <c:axId val="-148686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6867344"/>
        <c:crosses val="autoZero"/>
        <c:auto val="1"/>
        <c:lblAlgn val="ctr"/>
        <c:lblOffset val="100"/>
        <c:noMultiLvlLbl val="0"/>
      </c:catAx>
      <c:valAx>
        <c:axId val="-1486867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686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4186592"/>
        <c:axId val="-1484196384"/>
      </c:barChart>
      <c:catAx>
        <c:axId val="-148418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4196384"/>
        <c:crosses val="autoZero"/>
        <c:auto val="1"/>
        <c:lblAlgn val="ctr"/>
        <c:lblOffset val="100"/>
        <c:noMultiLvlLbl val="0"/>
      </c:catAx>
      <c:valAx>
        <c:axId val="-1484196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418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0.8571428571428571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4200736"/>
        <c:axId val="-1484200192"/>
      </c:barChart>
      <c:catAx>
        <c:axId val="-148420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4200192"/>
        <c:crosses val="autoZero"/>
        <c:auto val="1"/>
        <c:lblAlgn val="ctr"/>
        <c:lblOffset val="100"/>
        <c:noMultiLvlLbl val="0"/>
      </c:catAx>
      <c:valAx>
        <c:axId val="-1484200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420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4195296"/>
        <c:axId val="-1484192576"/>
      </c:barChart>
      <c:catAx>
        <c:axId val="-148419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4192576"/>
        <c:crosses val="autoZero"/>
        <c:auto val="1"/>
        <c:lblAlgn val="ctr"/>
        <c:lblOffset val="100"/>
        <c:noMultiLvlLbl val="0"/>
      </c:catAx>
      <c:valAx>
        <c:axId val="-148419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4195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4188768"/>
        <c:axId val="-1484190944"/>
      </c:barChart>
      <c:catAx>
        <c:axId val="-148418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4190944"/>
        <c:crosses val="autoZero"/>
        <c:auto val="1"/>
        <c:lblAlgn val="ctr"/>
        <c:lblOffset val="100"/>
        <c:noMultiLvlLbl val="0"/>
      </c:catAx>
      <c:valAx>
        <c:axId val="-148419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418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4194208"/>
        <c:axId val="-1484189856"/>
      </c:barChart>
      <c:catAx>
        <c:axId val="-148419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4189856"/>
        <c:crosses val="autoZero"/>
        <c:auto val="1"/>
        <c:lblAlgn val="ctr"/>
        <c:lblOffset val="100"/>
        <c:noMultiLvlLbl val="0"/>
      </c:catAx>
      <c:valAx>
        <c:axId val="-148418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419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0.71250000000000002</c:v>
                </c:pt>
                <c:pt idx="1">
                  <c:v>0.76923076923076927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2581232"/>
        <c:axId val="-1482589936"/>
      </c:barChart>
      <c:catAx>
        <c:axId val="-148258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2589936"/>
        <c:crosses val="autoZero"/>
        <c:auto val="1"/>
        <c:lblAlgn val="ctr"/>
        <c:lblOffset val="100"/>
        <c:noMultiLvlLbl val="0"/>
      </c:catAx>
      <c:valAx>
        <c:axId val="-1482589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258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0.92682926829268297</c:v>
                </c:pt>
                <c:pt idx="1">
                  <c:v>0.96202531645569622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2581776"/>
        <c:axId val="-1482580144"/>
      </c:barChart>
      <c:catAx>
        <c:axId val="-148258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2580144"/>
        <c:crosses val="autoZero"/>
        <c:auto val="1"/>
        <c:lblAlgn val="ctr"/>
        <c:lblOffset val="100"/>
        <c:noMultiLvlLbl val="0"/>
      </c:catAx>
      <c:valAx>
        <c:axId val="-1482580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258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0.8196646341463415</c:v>
                </c:pt>
                <c:pt idx="1">
                  <c:v>0.8656280428432328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482588304"/>
        <c:axId val="-1482593744"/>
        <c:extLst xmlns:c16r2="http://schemas.microsoft.com/office/drawing/2015/06/chart"/>
      </c:barChart>
      <c:catAx>
        <c:axId val="-14825883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2593744"/>
        <c:crosses val="autoZero"/>
        <c:auto val="1"/>
        <c:lblAlgn val="ctr"/>
        <c:lblOffset val="100"/>
        <c:noMultiLvlLbl val="0"/>
      </c:catAx>
      <c:valAx>
        <c:axId val="-14825937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258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0.65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482594832"/>
        <c:axId val="-1482594288"/>
        <c:extLst xmlns:c16r2="http://schemas.microsoft.com/office/drawing/2015/06/chart"/>
      </c:barChart>
      <c:catAx>
        <c:axId val="-148259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2594288"/>
        <c:crosses val="autoZero"/>
        <c:auto val="1"/>
        <c:lblAlgn val="ctr"/>
        <c:lblOffset val="100"/>
        <c:noMultiLvlLbl val="0"/>
      </c:catAx>
      <c:valAx>
        <c:axId val="-148259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259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6876592"/>
        <c:axId val="-1486866256"/>
      </c:barChart>
      <c:catAx>
        <c:axId val="-148687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6866256"/>
        <c:crosses val="autoZero"/>
        <c:auto val="1"/>
        <c:lblAlgn val="ctr"/>
        <c:lblOffset val="100"/>
        <c:noMultiLvlLbl val="0"/>
      </c:catAx>
      <c:valAx>
        <c:axId val="-148686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687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6865712"/>
        <c:axId val="-1486865168"/>
      </c:barChart>
      <c:catAx>
        <c:axId val="-148686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6865168"/>
        <c:crosses val="autoZero"/>
        <c:auto val="1"/>
        <c:lblAlgn val="ctr"/>
        <c:lblOffset val="100"/>
        <c:noMultiLvlLbl val="0"/>
      </c:catAx>
      <c:valAx>
        <c:axId val="-148686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686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6864080"/>
        <c:axId val="-1486869520"/>
      </c:barChart>
      <c:catAx>
        <c:axId val="-148686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6869520"/>
        <c:crosses val="autoZero"/>
        <c:auto val="1"/>
        <c:lblAlgn val="ctr"/>
        <c:lblOffset val="100"/>
        <c:noMultiLvlLbl val="0"/>
      </c:catAx>
      <c:valAx>
        <c:axId val="-148686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686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6861904"/>
        <c:axId val="-1486875504"/>
      </c:barChart>
      <c:catAx>
        <c:axId val="-148686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6875504"/>
        <c:crosses val="autoZero"/>
        <c:auto val="1"/>
        <c:lblAlgn val="ctr"/>
        <c:lblOffset val="100"/>
        <c:noMultiLvlLbl val="0"/>
      </c:catAx>
      <c:valAx>
        <c:axId val="-1486875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686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6874416"/>
        <c:axId val="-1486873872"/>
      </c:barChart>
      <c:catAx>
        <c:axId val="-148687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6873872"/>
        <c:crosses val="autoZero"/>
        <c:auto val="1"/>
        <c:lblAlgn val="ctr"/>
        <c:lblOffset val="100"/>
        <c:noMultiLvlLbl val="0"/>
      </c:catAx>
      <c:valAx>
        <c:axId val="-1486873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687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6872240"/>
        <c:axId val="-1486871152"/>
      </c:barChart>
      <c:catAx>
        <c:axId val="-148687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6871152"/>
        <c:crosses val="autoZero"/>
        <c:auto val="1"/>
        <c:lblAlgn val="ctr"/>
        <c:lblOffset val="100"/>
        <c:noMultiLvlLbl val="0"/>
      </c:catAx>
      <c:valAx>
        <c:axId val="-148687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687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4199648"/>
        <c:axId val="-1484187680"/>
      </c:barChart>
      <c:catAx>
        <c:axId val="-148419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4187680"/>
        <c:crosses val="autoZero"/>
        <c:auto val="1"/>
        <c:lblAlgn val="ctr"/>
        <c:lblOffset val="100"/>
        <c:noMultiLvlLbl val="0"/>
      </c:catAx>
      <c:valAx>
        <c:axId val="-148418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419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0.91379310344827591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4194752"/>
        <c:axId val="-1484199104"/>
      </c:barChart>
      <c:catAx>
        <c:axId val="-148419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4199104"/>
        <c:crosses val="autoZero"/>
        <c:auto val="1"/>
        <c:lblAlgn val="ctr"/>
        <c:lblOffset val="100"/>
        <c:noMultiLvlLbl val="0"/>
      </c:catAx>
      <c:valAx>
        <c:axId val="-148419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419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7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9" t="s">
        <v>407</v>
      </c>
      <c r="B18" s="319"/>
      <c r="C18" s="319"/>
      <c r="D18" s="320" t="s">
        <v>408</v>
      </c>
      <c r="E18" s="321"/>
      <c r="F18" s="321"/>
      <c r="G18" s="321"/>
      <c r="H18" s="321"/>
      <c r="I18" s="321"/>
      <c r="J18" s="321"/>
      <c r="K18" s="321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2" t="s">
        <v>324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5 Décembre - Le Kram</v>
      </c>
    </row>
    <row r="24" spans="1:11" ht="33" customHeight="1" x14ac:dyDescent="0.25">
      <c r="A24" s="242" t="s">
        <v>327</v>
      </c>
      <c r="B24" s="314">
        <f>AVERAGE('A1 Exploitation'!D549,'A1 Technique'!D199)</f>
        <v>0.8196646341463415</v>
      </c>
      <c r="C24" s="314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4">
        <f>AVERAGE('A2 Exploitation'!D549,'A2 Technique'!D199)</f>
        <v>0.8656280428432328</v>
      </c>
      <c r="C25" s="314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4">
        <f>AVERAGE('A3 Exploitation'!D549,'A3 Technique'!D199)</f>
        <v>0</v>
      </c>
      <c r="C26" s="314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4">
        <f>AVERAGE('A4 Exploitation'!D549,'A4 Technique'!D199)</f>
        <v>0</v>
      </c>
      <c r="C27" s="314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4"/>
      <c r="C28" s="314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4"/>
      <c r="C29" s="314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5 Décembre - Le Kram</v>
      </c>
    </row>
    <row r="34" spans="1:10" ht="33" customHeight="1" x14ac:dyDescent="0.25">
      <c r="A34" s="242" t="s">
        <v>327</v>
      </c>
      <c r="B34" s="314">
        <f>'A1 Exploitation'!D549</f>
        <v>0.92682926829268297</v>
      </c>
      <c r="C34" s="314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4">
        <f>'A2 Exploitation'!D549</f>
        <v>0.96202531645569622</v>
      </c>
      <c r="C35" s="314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4">
        <f>'A3 Exploitation'!D549</f>
        <v>0</v>
      </c>
      <c r="C36" s="314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4">
        <f>'A4 Exploitation'!D549</f>
        <v>0</v>
      </c>
      <c r="C37" s="314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4"/>
      <c r="C38" s="314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4"/>
      <c r="C39" s="314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5 Décembre - Le Kram</v>
      </c>
    </row>
    <row r="43" spans="1:10" ht="33" customHeight="1" x14ac:dyDescent="0.25">
      <c r="A43" s="242" t="s">
        <v>327</v>
      </c>
      <c r="B43" s="314">
        <f>AVERAGE('A1 Exploitation'!D547, 'A1 Technique'!D197)</f>
        <v>1</v>
      </c>
      <c r="C43" s="314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4">
        <f>AVERAGE('A2 Exploitation'!D547, 'A2 Technique'!D197)</f>
        <v>0.65</v>
      </c>
      <c r="C44" s="314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4" t="e">
        <f>AVERAGE('A3 Exploitation'!D547, 'A3 Technique'!D197)</f>
        <v>#DIV/0!</v>
      </c>
      <c r="C45" s="314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4" t="e">
        <f>AVERAGE('A4 Exploitation'!D547, 'A4 Technique'!D197)</f>
        <v>#DIV/0!</v>
      </c>
      <c r="C46" s="314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4"/>
      <c r="C47" s="314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4"/>
      <c r="C48" s="314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5 Décembre - Le Kram</v>
      </c>
    </row>
    <row r="52" spans="1:10" ht="33" customHeight="1" x14ac:dyDescent="0.25">
      <c r="A52" s="242" t="s">
        <v>327</v>
      </c>
      <c r="B52" s="317">
        <f>'A1 Exploitation'!D46</f>
        <v>0.96666666666666667</v>
      </c>
      <c r="C52" s="317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7">
        <f>'A2 Exploitation'!D46</f>
        <v>1</v>
      </c>
      <c r="C53" s="317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7">
        <f>'A3 Exploitation'!D46</f>
        <v>0</v>
      </c>
      <c r="C54" s="317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7">
        <f>'A4 Exploitation'!D46</f>
        <v>0</v>
      </c>
      <c r="C55" s="317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7"/>
      <c r="C56" s="317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7"/>
      <c r="C57" s="317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5 Décembre - Le Kram</v>
      </c>
    </row>
    <row r="61" spans="1:10" ht="33" customHeight="1" x14ac:dyDescent="0.25">
      <c r="A61" s="242" t="s">
        <v>327</v>
      </c>
      <c r="B61" s="314" t="e">
        <f>'A1 Exploitation'!D103</f>
        <v>#DIV/0!</v>
      </c>
      <c r="C61" s="314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4" t="e">
        <f>'A2 Exploitation'!D103</f>
        <v>#DIV/0!</v>
      </c>
      <c r="C62" s="314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4">
        <f>'A3 Exploitation'!D103</f>
        <v>0</v>
      </c>
      <c r="C63" s="314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4">
        <f>'A4 Exploitation'!D103</f>
        <v>0</v>
      </c>
      <c r="C64" s="314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4" t="e">
        <f>#REF!</f>
        <v>#REF!</v>
      </c>
      <c r="C65" s="314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4" t="e">
        <f>#REF!</f>
        <v>#REF!</v>
      </c>
      <c r="C66" s="314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5 Décembre - Le Kram</v>
      </c>
    </row>
    <row r="70" spans="1:10" ht="33" customHeight="1" x14ac:dyDescent="0.25">
      <c r="A70" s="242" t="s">
        <v>327</v>
      </c>
      <c r="B70" s="314" t="e">
        <f>'A1 Exploitation'!D158</f>
        <v>#DIV/0!</v>
      </c>
      <c r="C70" s="314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4" t="e">
        <f>'A2 Exploitation'!D158</f>
        <v>#DIV/0!</v>
      </c>
      <c r="C71" s="314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4">
        <f>'A3 Exploitation'!D158</f>
        <v>0</v>
      </c>
      <c r="C72" s="314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4">
        <f>'A4 Exploitation'!D158</f>
        <v>0</v>
      </c>
      <c r="C73" s="314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4"/>
      <c r="C74" s="314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4"/>
      <c r="C75" s="314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5 Décembre - Le Kram</v>
      </c>
    </row>
    <row r="79" spans="1:10" ht="33" customHeight="1" x14ac:dyDescent="0.25">
      <c r="A79" s="242" t="s">
        <v>327</v>
      </c>
      <c r="B79" s="314" t="e">
        <f>'A1 Exploitation'!D205</f>
        <v>#DIV/0!</v>
      </c>
      <c r="C79" s="314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4" t="e">
        <f>'A2 Exploitation'!D205</f>
        <v>#DIV/0!</v>
      </c>
      <c r="C80" s="314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4">
        <f>'A3 Exploitation'!D205</f>
        <v>0</v>
      </c>
      <c r="C81" s="314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4">
        <f>'A4 Exploitation'!D205</f>
        <v>0</v>
      </c>
      <c r="C82" s="314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4"/>
      <c r="C83" s="314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4"/>
      <c r="C84" s="314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5 Décembre - Le Kram</v>
      </c>
    </row>
    <row r="88" spans="1:10" ht="33" customHeight="1" x14ac:dyDescent="0.25">
      <c r="A88" s="242" t="s">
        <v>327</v>
      </c>
      <c r="B88" s="314" t="e">
        <f>'A1 Exploitation'!D266</f>
        <v>#DIV/0!</v>
      </c>
      <c r="C88" s="314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4" t="e">
        <f>'A2 Exploitation'!D266</f>
        <v>#DIV/0!</v>
      </c>
      <c r="C89" s="314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4">
        <f>'A3 Exploitation'!D266</f>
        <v>0</v>
      </c>
      <c r="C90" s="314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4">
        <f>'A4 Exploitation'!D266</f>
        <v>0</v>
      </c>
      <c r="C91" s="314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4"/>
      <c r="C92" s="314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4"/>
      <c r="C93" s="314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5 Décembre - Le Kram</v>
      </c>
    </row>
    <row r="97" spans="1:10" ht="33" customHeight="1" x14ac:dyDescent="0.25">
      <c r="A97" s="242" t="s">
        <v>327</v>
      </c>
      <c r="B97" s="314" t="e">
        <f>'A1 Exploitation'!D318</f>
        <v>#DIV/0!</v>
      </c>
      <c r="C97" s="314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4" t="e">
        <f>'A2 Exploitation'!D318</f>
        <v>#DIV/0!</v>
      </c>
      <c r="C98" s="314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4">
        <f>'A3 Exploitation'!D318</f>
        <v>0</v>
      </c>
      <c r="C99" s="314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4">
        <f>'A4 Exploitation'!D318</f>
        <v>0</v>
      </c>
      <c r="C100" s="314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4"/>
      <c r="C101" s="314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4"/>
      <c r="C102" s="314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5 Décembre - Le Kram</v>
      </c>
    </row>
    <row r="106" spans="1:10" ht="33" customHeight="1" x14ac:dyDescent="0.25">
      <c r="A106" s="242" t="s">
        <v>327</v>
      </c>
      <c r="B106" s="314" t="e">
        <f>'A1 Exploitation'!D358</f>
        <v>#DIV/0!</v>
      </c>
      <c r="C106" s="314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4" t="e">
        <f>'A2 Exploitation'!D358</f>
        <v>#DIV/0!</v>
      </c>
      <c r="C107" s="314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4">
        <f>'A3 Exploitation'!D358</f>
        <v>0</v>
      </c>
      <c r="C108" s="314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4">
        <f>'A4 Exploitation'!D358</f>
        <v>0</v>
      </c>
      <c r="C109" s="314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4"/>
      <c r="C110" s="314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4"/>
      <c r="C111" s="314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5 Décembre - Le Kram</v>
      </c>
    </row>
    <row r="115" spans="1:10" ht="33" customHeight="1" x14ac:dyDescent="0.25">
      <c r="A115" s="242" t="s">
        <v>327</v>
      </c>
      <c r="B115" s="314">
        <f>'A1 Exploitation'!D391</f>
        <v>0.91176470588235292</v>
      </c>
      <c r="C115" s="314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4">
        <f>'A2 Exploitation'!D391</f>
        <v>0.96875</v>
      </c>
      <c r="C116" s="314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4">
        <f>'A3 Exploitation'!D391</f>
        <v>0</v>
      </c>
      <c r="C117" s="314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4">
        <f>'A4 Exploitation'!D391</f>
        <v>0</v>
      </c>
      <c r="C118" s="314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4"/>
      <c r="C119" s="314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4"/>
      <c r="C120" s="314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5 Décembre - Le Kram</v>
      </c>
    </row>
    <row r="124" spans="1:10" ht="33" customHeight="1" x14ac:dyDescent="0.25">
      <c r="A124" s="242" t="s">
        <v>327</v>
      </c>
      <c r="B124" s="314">
        <f>'A1 Exploitation'!D444</f>
        <v>0.96551724137931039</v>
      </c>
      <c r="C124" s="314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4">
        <f>'A2 Exploitation'!D444</f>
        <v>0.91379310344827591</v>
      </c>
      <c r="C125" s="314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4">
        <f>'A3 Exploitation'!D444</f>
        <v>0</v>
      </c>
      <c r="C126" s="314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4">
        <f>'A4 Exploitation'!D444</f>
        <v>0</v>
      </c>
      <c r="C127" s="314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4"/>
      <c r="C128" s="314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4"/>
      <c r="C129" s="314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5 Décembre - Le Kram</v>
      </c>
    </row>
    <row r="133" spans="1:10" ht="33" customHeight="1" x14ac:dyDescent="0.25">
      <c r="A133" s="242" t="s">
        <v>327</v>
      </c>
      <c r="B133" s="314" t="e">
        <f>'A1 Exploitation'!D481</f>
        <v>#DIV/0!</v>
      </c>
      <c r="C133" s="314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4" t="e">
        <f>'A2 Exploitation'!D481</f>
        <v>#DIV/0!</v>
      </c>
      <c r="C134" s="314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4">
        <f>'A3 Exploitation'!D481</f>
        <v>0</v>
      </c>
      <c r="C135" s="314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4">
        <f>'A4 Exploitation'!D481</f>
        <v>0</v>
      </c>
      <c r="C136" s="314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4"/>
      <c r="C137" s="314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4"/>
      <c r="C138" s="314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5 Décembre - Le Kram</v>
      </c>
    </row>
    <row r="142" spans="1:10" ht="33" customHeight="1" x14ac:dyDescent="0.25">
      <c r="A142" s="242" t="s">
        <v>327</v>
      </c>
      <c r="B142" s="314">
        <f>'A1 Exploitation'!D503</f>
        <v>0.8571428571428571</v>
      </c>
      <c r="C142" s="314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4">
        <f>'A2 Exploitation'!D503</f>
        <v>1</v>
      </c>
      <c r="C143" s="314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4">
        <f>'A3 Exploitation'!D503</f>
        <v>0</v>
      </c>
      <c r="C144" s="314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4">
        <f>'A4 Exploitation'!D503</f>
        <v>0</v>
      </c>
      <c r="C145" s="314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4"/>
      <c r="C146" s="314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4"/>
      <c r="C147" s="314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5 Décembre - Le Kram</v>
      </c>
    </row>
    <row r="151" spans="1:10" ht="33" customHeight="1" x14ac:dyDescent="0.25">
      <c r="A151" s="242" t="s">
        <v>327</v>
      </c>
      <c r="B151" s="314">
        <f>'A1 Exploitation'!D514</f>
        <v>0.75</v>
      </c>
      <c r="C151" s="314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4">
        <f>'A2 Exploitation'!D514</f>
        <v>1</v>
      </c>
      <c r="C152" s="314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4">
        <f>'A3 Exploitation'!D514</f>
        <v>0</v>
      </c>
      <c r="C153" s="314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4">
        <f>'A4 Exploitation'!D514</f>
        <v>0</v>
      </c>
      <c r="C154" s="314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4"/>
      <c r="C155" s="314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4"/>
      <c r="C156" s="314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6"/>
      <c r="C159" s="316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5 Décembre - Le Kram</v>
      </c>
    </row>
    <row r="161" spans="1:10" ht="33" customHeight="1" x14ac:dyDescent="0.25">
      <c r="A161" s="242" t="s">
        <v>327</v>
      </c>
      <c r="B161" s="314">
        <f>'A1 Exploitation'!D534</f>
        <v>0.83333333333333337</v>
      </c>
      <c r="C161" s="314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4">
        <f>'A2 Exploitation'!D534</f>
        <v>1</v>
      </c>
      <c r="C162" s="314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4">
        <f>'A3 Exploitation'!D534</f>
        <v>0</v>
      </c>
      <c r="C163" s="314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4">
        <f>'A4 Exploitation'!D534</f>
        <v>0</v>
      </c>
      <c r="C164" s="314"/>
    </row>
    <row r="165" spans="1:10" ht="33" customHeight="1" x14ac:dyDescent="0.25">
      <c r="A165" s="241" t="s">
        <v>331</v>
      </c>
      <c r="B165" s="314"/>
      <c r="C165" s="314"/>
    </row>
    <row r="166" spans="1:10" ht="18" x14ac:dyDescent="0.25">
      <c r="A166" s="241" t="s">
        <v>332</v>
      </c>
      <c r="B166" s="314"/>
      <c r="C166" s="314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5 Décembre - Le Kram</v>
      </c>
    </row>
    <row r="170" spans="1:10" ht="33" customHeight="1" x14ac:dyDescent="0.25">
      <c r="A170" s="242" t="s">
        <v>327</v>
      </c>
      <c r="B170" s="314">
        <f>'A1 Exploitation'!D545</f>
        <v>1</v>
      </c>
      <c r="C170" s="314"/>
    </row>
    <row r="171" spans="1:10" ht="33" customHeight="1" x14ac:dyDescent="0.25">
      <c r="A171" s="241" t="s">
        <v>328</v>
      </c>
      <c r="B171" s="314">
        <f>'A2 Exploitation'!D545</f>
        <v>1</v>
      </c>
      <c r="C171" s="314"/>
    </row>
    <row r="172" spans="1:10" ht="33" customHeight="1" x14ac:dyDescent="0.25">
      <c r="A172" s="242" t="s">
        <v>329</v>
      </c>
      <c r="B172" s="314">
        <f>'A3 Exploitation'!D545</f>
        <v>0</v>
      </c>
      <c r="C172" s="314"/>
    </row>
    <row r="173" spans="1:10" ht="33" customHeight="1" x14ac:dyDescent="0.25">
      <c r="A173" s="242" t="s">
        <v>330</v>
      </c>
      <c r="B173" s="314">
        <f>'A4 Exploitation'!D545</f>
        <v>0</v>
      </c>
      <c r="C173" s="314"/>
    </row>
    <row r="174" spans="1:10" ht="33" customHeight="1" x14ac:dyDescent="0.25">
      <c r="A174" s="241" t="s">
        <v>331</v>
      </c>
      <c r="B174" s="314"/>
      <c r="C174" s="314"/>
    </row>
    <row r="175" spans="1:10" ht="18" x14ac:dyDescent="0.25">
      <c r="A175" s="241" t="s">
        <v>332</v>
      </c>
      <c r="B175" s="314"/>
      <c r="C175" s="314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5 Décembre - Le Kram</v>
      </c>
    </row>
    <row r="179" spans="1:10" ht="33" customHeight="1" x14ac:dyDescent="0.25">
      <c r="A179" s="242" t="s">
        <v>327</v>
      </c>
      <c r="B179" s="314">
        <f>'A1 Technique'!D199</f>
        <v>0.71250000000000002</v>
      </c>
      <c r="C179" s="314"/>
    </row>
    <row r="180" spans="1:10" ht="33" customHeight="1" x14ac:dyDescent="0.25">
      <c r="A180" s="241" t="s">
        <v>328</v>
      </c>
      <c r="B180" s="314">
        <f>'A2 Technique'!D199</f>
        <v>0.76923076923076927</v>
      </c>
      <c r="C180" s="314"/>
    </row>
    <row r="181" spans="1:10" ht="33" customHeight="1" x14ac:dyDescent="0.25">
      <c r="A181" s="242" t="s">
        <v>329</v>
      </c>
      <c r="B181" s="314">
        <f>'A3 Technique'!D199</f>
        <v>0</v>
      </c>
      <c r="C181" s="314"/>
    </row>
    <row r="182" spans="1:10" ht="33" customHeight="1" x14ac:dyDescent="0.25">
      <c r="A182" s="242" t="s">
        <v>330</v>
      </c>
      <c r="B182" s="314">
        <f>'A4 Technique'!D199</f>
        <v>0</v>
      </c>
      <c r="C182" s="314"/>
    </row>
    <row r="183" spans="1:10" ht="33" customHeight="1" x14ac:dyDescent="0.25">
      <c r="A183" s="241" t="s">
        <v>331</v>
      </c>
      <c r="B183" s="314"/>
      <c r="C183" s="314"/>
    </row>
    <row r="184" spans="1:10" ht="18" x14ac:dyDescent="0.25">
      <c r="A184" s="241" t="s">
        <v>332</v>
      </c>
      <c r="B184" s="314"/>
      <c r="C184" s="31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ykrp+pQpJS1+LilP/ryHDppzaX6Saw+2QwlfnvFHn71an2Kajvmrvd/wDtIIEKWzj7/r+75CAaIJ9+LURSydRg==" saltValue="YFqhiMrT2Juo2xbqgY1EOQ==" spinCount="100000" sheet="1" objects="1" scenarios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F541" sqref="F541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5 Décembre - Le Kram</v>
      </c>
      <c r="B8" s="344"/>
      <c r="C8" s="344"/>
      <c r="D8" s="344"/>
      <c r="E8" s="344"/>
      <c r="F8" s="344"/>
      <c r="G8" s="104"/>
    </row>
    <row r="9" spans="1:7" ht="24" x14ac:dyDescent="0.45">
      <c r="A9" s="245" t="s">
        <v>42</v>
      </c>
      <c r="B9" s="345" t="s">
        <v>409</v>
      </c>
      <c r="C9" s="345"/>
      <c r="D9" s="345"/>
      <c r="E9" s="345"/>
      <c r="F9" s="345"/>
      <c r="G9" s="104"/>
    </row>
    <row r="10" spans="1:7" ht="24" x14ac:dyDescent="0.45">
      <c r="A10" s="246" t="s">
        <v>44</v>
      </c>
      <c r="B10" s="346" t="s">
        <v>410</v>
      </c>
      <c r="C10" s="346"/>
      <c r="D10" s="346"/>
      <c r="E10" s="346"/>
      <c r="F10" s="346"/>
      <c r="G10" s="104"/>
    </row>
    <row r="11" spans="1:7" ht="24" x14ac:dyDescent="0.45">
      <c r="A11" s="245" t="s">
        <v>43</v>
      </c>
      <c r="B11" s="341">
        <v>43210</v>
      </c>
      <c r="C11" s="341"/>
      <c r="D11" s="341"/>
      <c r="E11" s="341"/>
      <c r="F11" s="341"/>
      <c r="G11" s="104"/>
    </row>
    <row r="12" spans="1:7" ht="24" x14ac:dyDescent="0.45">
      <c r="A12" s="245" t="s">
        <v>239</v>
      </c>
      <c r="B12" s="339">
        <f>D549</f>
        <v>0.92682926829268297</v>
      </c>
      <c r="C12" s="339"/>
      <c r="D12" s="339"/>
      <c r="E12" s="339"/>
      <c r="F12" s="339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49.5" x14ac:dyDescent="0.3">
      <c r="A33" s="4" t="s">
        <v>51</v>
      </c>
      <c r="B33" s="109">
        <v>1</v>
      </c>
      <c r="C33" s="110"/>
      <c r="D33" s="192" t="s">
        <v>411</v>
      </c>
      <c r="E33" s="73"/>
      <c r="F33" s="158" t="s">
        <v>355</v>
      </c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312" t="s">
        <v>412</v>
      </c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43210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43210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43210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43210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43210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43210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43210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33" x14ac:dyDescent="0.3">
      <c r="A365" s="53" t="s">
        <v>99</v>
      </c>
      <c r="B365" s="109">
        <v>1</v>
      </c>
      <c r="C365" s="109"/>
      <c r="D365" s="92" t="s">
        <v>413</v>
      </c>
      <c r="E365" s="73"/>
      <c r="F365" s="158" t="s">
        <v>355</v>
      </c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49.5" x14ac:dyDescent="0.3">
      <c r="A372" s="53" t="s">
        <v>262</v>
      </c>
      <c r="B372" s="109">
        <v>0</v>
      </c>
      <c r="C372" s="110"/>
      <c r="D372" s="121" t="s">
        <v>443</v>
      </c>
      <c r="E372" s="95" t="s">
        <v>414</v>
      </c>
      <c r="F372" s="158" t="s">
        <v>355</v>
      </c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13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0.8125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18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1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43210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33.75" customHeight="1" x14ac:dyDescent="0.3">
      <c r="A398" s="15" t="s">
        <v>102</v>
      </c>
      <c r="B398" s="109">
        <v>2</v>
      </c>
      <c r="C398" s="109"/>
      <c r="D398" s="74" t="s">
        <v>415</v>
      </c>
      <c r="E398" s="73"/>
      <c r="F398" s="158"/>
      <c r="G398" s="106"/>
    </row>
    <row r="399" spans="1:7" ht="21" customHeight="1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32" t="s">
        <v>416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66" x14ac:dyDescent="0.3">
      <c r="A430" s="7" t="s">
        <v>267</v>
      </c>
      <c r="B430" s="109">
        <v>1</v>
      </c>
      <c r="C430" s="109"/>
      <c r="D430" s="108" t="s">
        <v>417</v>
      </c>
      <c r="E430" s="74"/>
      <c r="F430" s="158" t="s">
        <v>355</v>
      </c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440</v>
      </c>
      <c r="E438" s="73"/>
      <c r="F438" s="158" t="s">
        <v>355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0.96551724137931039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43210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43210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0</v>
      </c>
      <c r="C492" s="110"/>
      <c r="D492" s="188" t="s">
        <v>418</v>
      </c>
      <c r="E492" s="95" t="s">
        <v>419</v>
      </c>
      <c r="F492" s="158" t="s">
        <v>355</v>
      </c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0.8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 t="s">
        <v>420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12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0.8571428571428571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43210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ht="33" x14ac:dyDescent="0.3">
      <c r="A509" s="5" t="s">
        <v>15</v>
      </c>
      <c r="B509" s="109">
        <v>0</v>
      </c>
      <c r="C509" s="109"/>
      <c r="D509" s="313" t="s">
        <v>421</v>
      </c>
      <c r="E509" s="74" t="s">
        <v>422</v>
      </c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0.75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43210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ht="21" customHeight="1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46.5" customHeight="1" x14ac:dyDescent="0.3">
      <c r="A524" s="7" t="s">
        <v>108</v>
      </c>
      <c r="B524" s="109">
        <v>0</v>
      </c>
      <c r="C524" s="109"/>
      <c r="D524" s="102" t="s">
        <v>423</v>
      </c>
      <c r="E524" s="74" t="s">
        <v>424</v>
      </c>
      <c r="F524" s="158" t="s">
        <v>355</v>
      </c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199"/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10</v>
      </c>
    </row>
    <row r="534" spans="1:7" x14ac:dyDescent="0.3">
      <c r="A534" s="248" t="s">
        <v>35</v>
      </c>
      <c r="B534" s="249"/>
      <c r="C534" s="250"/>
      <c r="D534" s="251">
        <f>D533/(COUNT(B520:C532)*2)</f>
        <v>0.83333333333333337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43210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152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0.92682926829268297</v>
      </c>
    </row>
  </sheetData>
  <sheetProtection algorithmName="SHA-512" hashValue="E6bbrW6n0OlLgEO4/58hche1UkzsofCQcz+Ta7tyiZvvxVNgXsFDAFsGZdxzAi2nxh/L9pJztotLvhkVQj8lCw==" saltValue="x85vBHVC88h+IKXW1jVHbA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2" orientation="portrait" r:id="rId1"/>
  <rowBreaks count="4" manualBreakCount="4">
    <brk id="85" max="6" man="1"/>
    <brk id="202" max="6" man="1"/>
    <brk id="267" max="6" man="1"/>
    <brk id="388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90" zoomScale="80" zoomScaleNormal="90" zoomScaleSheetLayoutView="80" workbookViewId="0">
      <selection activeCell="F17" sqref="F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str">
        <f>'A1 Exploitation'!A8:F8</f>
        <v>5 Décembre - Le Kram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5" t="s">
        <v>42</v>
      </c>
      <c r="B8" s="364" t="str">
        <f>'A1 Exploitation'!B9:F9</f>
        <v>Dr Raja Bouhalfaya</v>
      </c>
      <c r="C8" s="364"/>
      <c r="D8" s="364"/>
      <c r="E8" s="364"/>
      <c r="F8" s="364"/>
      <c r="G8" s="104"/>
    </row>
    <row r="9" spans="1:7" s="11" customFormat="1" ht="24" x14ac:dyDescent="0.45">
      <c r="A9" s="246" t="s">
        <v>44</v>
      </c>
      <c r="B9" s="365" t="str">
        <f>'A1 Exploitation'!B10:F10</f>
        <v>Directeur du magasin et gestionnaire du stock</v>
      </c>
      <c r="C9" s="365"/>
      <c r="D9" s="365"/>
      <c r="E9" s="365"/>
      <c r="F9" s="365"/>
      <c r="G9" s="104"/>
    </row>
    <row r="10" spans="1:7" s="11" customFormat="1" ht="24" x14ac:dyDescent="0.45">
      <c r="A10" s="245" t="s">
        <v>43</v>
      </c>
      <c r="B10" s="362">
        <f>'A1 Exploitation'!B11:F11</f>
        <v>43210</v>
      </c>
      <c r="C10" s="362"/>
      <c r="D10" s="362"/>
      <c r="E10" s="362"/>
      <c r="F10" s="362"/>
      <c r="G10" s="104"/>
    </row>
    <row r="11" spans="1:7" s="11" customFormat="1" ht="24" x14ac:dyDescent="0.45">
      <c r="A11" s="245" t="s">
        <v>294</v>
      </c>
      <c r="B11" s="361">
        <f>D199</f>
        <v>0.71250000000000002</v>
      </c>
      <c r="C11" s="361"/>
      <c r="D11" s="361"/>
      <c r="E11" s="361"/>
      <c r="F11" s="361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92" t="s">
        <v>444</v>
      </c>
      <c r="E17" s="92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66" x14ac:dyDescent="0.3">
      <c r="A19" s="14" t="s">
        <v>81</v>
      </c>
      <c r="B19" s="73">
        <v>0</v>
      </c>
      <c r="C19" s="73"/>
      <c r="D19" s="92" t="s">
        <v>426</v>
      </c>
      <c r="E19" s="74" t="s">
        <v>427</v>
      </c>
      <c r="F19" s="73" t="s">
        <v>356</v>
      </c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7</v>
      </c>
    </row>
    <row r="23" spans="1:7" x14ac:dyDescent="0.3">
      <c r="A23" s="349" t="s">
        <v>295</v>
      </c>
      <c r="B23" s="350"/>
      <c r="C23" s="351"/>
      <c r="D23" s="288">
        <f>D22/(COUNT(B17:C21)*2)</f>
        <v>0.7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428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12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49.5" x14ac:dyDescent="0.3">
      <c r="A59" s="20" t="s">
        <v>92</v>
      </c>
      <c r="B59" s="73">
        <v>0</v>
      </c>
      <c r="C59" s="73"/>
      <c r="D59" s="92" t="s">
        <v>429</v>
      </c>
      <c r="E59" s="74" t="s">
        <v>430</v>
      </c>
      <c r="F59" s="73" t="s">
        <v>356</v>
      </c>
    </row>
    <row r="60" spans="1:7" ht="83.25" x14ac:dyDescent="0.35">
      <c r="A60" s="30" t="s">
        <v>221</v>
      </c>
      <c r="B60" s="73">
        <v>2</v>
      </c>
      <c r="C60" s="99" t="str">
        <f>IF(B60=0, -5, "0")</f>
        <v>0</v>
      </c>
      <c r="D60" s="74" t="s">
        <v>431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12</v>
      </c>
    </row>
    <row r="64" spans="1:7" x14ac:dyDescent="0.3">
      <c r="A64" s="349" t="s">
        <v>295</v>
      </c>
      <c r="B64" s="350"/>
      <c r="C64" s="351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33.75" x14ac:dyDescent="0.35">
      <c r="A156" s="29" t="s">
        <v>307</v>
      </c>
      <c r="B156" s="73">
        <v>0</v>
      </c>
      <c r="C156" s="99">
        <f>IF(B156=0, -5, "0")</f>
        <v>-5</v>
      </c>
      <c r="D156" s="74" t="s">
        <v>432</v>
      </c>
      <c r="E156" s="73"/>
      <c r="F156" s="73" t="s">
        <v>356</v>
      </c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1</v>
      </c>
      <c r="C159" s="73"/>
      <c r="D159" s="74" t="s">
        <v>433</v>
      </c>
      <c r="E159" s="73"/>
      <c r="F159" s="73" t="s">
        <v>355</v>
      </c>
    </row>
    <row r="160" spans="1:7" ht="66" x14ac:dyDescent="0.3">
      <c r="A160" s="58" t="s">
        <v>164</v>
      </c>
      <c r="B160" s="73">
        <v>0</v>
      </c>
      <c r="C160" s="73"/>
      <c r="D160" s="92" t="s">
        <v>434</v>
      </c>
      <c r="E160" s="74" t="s">
        <v>435</v>
      </c>
      <c r="F160" s="73" t="s">
        <v>355</v>
      </c>
    </row>
    <row r="161" spans="1:7" x14ac:dyDescent="0.3">
      <c r="A161" s="349" t="s">
        <v>36</v>
      </c>
      <c r="B161" s="354"/>
      <c r="C161" s="355"/>
      <c r="D161" s="290">
        <f>SUM(B153:C160)</f>
        <v>6</v>
      </c>
    </row>
    <row r="162" spans="1:7" x14ac:dyDescent="0.3">
      <c r="A162" s="349" t="s">
        <v>295</v>
      </c>
      <c r="B162" s="350"/>
      <c r="C162" s="351"/>
      <c r="D162" s="288">
        <f>D161/(COUNT(B153:C160)*2)</f>
        <v>0.33333333333333331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4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ht="66" x14ac:dyDescent="0.3">
      <c r="A174" s="14" t="s">
        <v>87</v>
      </c>
      <c r="B174" s="73">
        <v>0</v>
      </c>
      <c r="C174" s="73"/>
      <c r="D174" s="92" t="s">
        <v>425</v>
      </c>
      <c r="E174" s="92" t="s">
        <v>441</v>
      </c>
      <c r="F174" s="73" t="s">
        <v>356</v>
      </c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6</v>
      </c>
    </row>
    <row r="178" spans="1:7" x14ac:dyDescent="0.3">
      <c r="A178" s="349" t="s">
        <v>295</v>
      </c>
      <c r="B178" s="350"/>
      <c r="C178" s="351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33" x14ac:dyDescent="0.3">
      <c r="A181" s="31" t="s">
        <v>315</v>
      </c>
      <c r="B181" s="73">
        <v>0</v>
      </c>
      <c r="C181" s="73"/>
      <c r="D181" s="102" t="s">
        <v>436</v>
      </c>
      <c r="E181" s="74" t="s">
        <v>437</v>
      </c>
      <c r="F181" s="73" t="s">
        <v>356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1</v>
      </c>
      <c r="C184" s="73"/>
      <c r="D184" s="74" t="s">
        <v>438</v>
      </c>
      <c r="E184" s="73"/>
      <c r="F184" s="73" t="s">
        <v>356</v>
      </c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7</v>
      </c>
    </row>
    <row r="187" spans="1:7" x14ac:dyDescent="0.3">
      <c r="A187" s="349" t="s">
        <v>295</v>
      </c>
      <c r="B187" s="350"/>
      <c r="C187" s="351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92" t="s">
        <v>439</v>
      </c>
      <c r="E192" s="92"/>
      <c r="F192" s="73" t="s">
        <v>356</v>
      </c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3</v>
      </c>
    </row>
    <row r="195" spans="1:6" x14ac:dyDescent="0.3">
      <c r="A195" s="349" t="s">
        <v>295</v>
      </c>
      <c r="B195" s="350"/>
      <c r="C195" s="351"/>
      <c r="D195" s="288">
        <f>D194/(COUNT(B190:C193)*2)</f>
        <v>0.75</v>
      </c>
    </row>
    <row r="197" spans="1:6" ht="18" x14ac:dyDescent="0.35">
      <c r="A197" s="47" t="s">
        <v>442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57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0.71250000000000002</v>
      </c>
    </row>
  </sheetData>
  <sheetProtection algorithmName="SHA-512" hashValue="VYjfP73sUIwxO27OAXHtrxWt97RIrHccsbVGnOsjFYzLdl2yCVtG1XZobKi5o8pG7uis3zNAs/BLlPokh1uNIw==" saltValue="YIUyNigDEINpw4pcRU645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34" orientation="portrait" r:id="rId1"/>
  <rowBreaks count="1" manualBreakCount="1">
    <brk id="10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5 Décembre - Le Kram</v>
      </c>
      <c r="B8" s="344"/>
      <c r="C8" s="344"/>
      <c r="D8" s="344"/>
      <c r="E8" s="344"/>
      <c r="F8" s="344"/>
      <c r="G8" s="104"/>
    </row>
    <row r="9" spans="1:7" ht="24" x14ac:dyDescent="0.45">
      <c r="A9" s="245" t="s">
        <v>42</v>
      </c>
      <c r="B9" s="345" t="s">
        <v>445</v>
      </c>
      <c r="C9" s="345"/>
      <c r="D9" s="345"/>
      <c r="E9" s="345"/>
      <c r="F9" s="345"/>
      <c r="G9" s="104"/>
    </row>
    <row r="10" spans="1:7" ht="24" x14ac:dyDescent="0.45">
      <c r="A10" s="246" t="s">
        <v>44</v>
      </c>
      <c r="B10" s="346" t="s">
        <v>446</v>
      </c>
      <c r="C10" s="346"/>
      <c r="D10" s="346"/>
      <c r="E10" s="346"/>
      <c r="F10" s="346"/>
      <c r="G10" s="104"/>
    </row>
    <row r="11" spans="1:7" ht="24" x14ac:dyDescent="0.45">
      <c r="A11" s="245" t="s">
        <v>43</v>
      </c>
      <c r="B11" s="341">
        <v>43406</v>
      </c>
      <c r="C11" s="341"/>
      <c r="D11" s="341"/>
      <c r="E11" s="341"/>
      <c r="F11" s="341"/>
      <c r="G11" s="104"/>
    </row>
    <row r="12" spans="1:7" ht="24" x14ac:dyDescent="0.45">
      <c r="A12" s="245" t="s">
        <v>239</v>
      </c>
      <c r="B12" s="339">
        <f>D549</f>
        <v>0.96202531645569622</v>
      </c>
      <c r="C12" s="339"/>
      <c r="D12" s="339"/>
      <c r="E12" s="339"/>
      <c r="F12" s="339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43406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COUNTIF('A1 Exploitation'!F21:F40,"ok")</f>
        <v>1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43406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43406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43406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43406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43406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43406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43406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447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226">
        <f>IFERROR(E386/F386,"N.A")</f>
        <v>1</v>
      </c>
      <c r="E386" s="227">
        <f>COUNTIF('A1 Exploitation'!F365:F385,"ok")</f>
        <v>2</v>
      </c>
      <c r="F386" s="228">
        <f>COUNTA('A1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17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0.94444444444444442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0.96875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43406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449</v>
      </c>
      <c r="E404" s="74" t="s">
        <v>450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49.5" x14ac:dyDescent="0.3">
      <c r="A437" s="9" t="s">
        <v>390</v>
      </c>
      <c r="B437" s="109">
        <v>0</v>
      </c>
      <c r="C437" s="109"/>
      <c r="D437" s="108" t="s">
        <v>457</v>
      </c>
      <c r="E437" s="74" t="s">
        <v>458</v>
      </c>
      <c r="F437" s="158"/>
      <c r="G437" s="11"/>
    </row>
    <row r="438" spans="1:7" ht="33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448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226">
        <f>IFERROR(E439/F439,"N.A")</f>
        <v>1</v>
      </c>
      <c r="E439" s="227">
        <f>COUNTIF('A1 Exploitation'!F398:F438,"ok")</f>
        <v>2</v>
      </c>
      <c r="F439" s="228">
        <f>COUNTA('A1 Exploitation'!F398:F438)</f>
        <v>2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15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0.83333333333333337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53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0.91379310344827591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43406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43406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27" customHeight="1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43406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66"/>
      <c r="E508" s="325"/>
      <c r="F508" s="325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43406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66"/>
      <c r="E519" s="325"/>
      <c r="F519" s="325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 t="s">
        <v>451</v>
      </c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8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43406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66"/>
      <c r="E539" s="325"/>
      <c r="F539" s="325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152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0.96202531645569622</v>
      </c>
    </row>
  </sheetData>
  <sheetProtection algorithmName="SHA-512" hashValue="ktsONZAr0qTREdwPWmfuhsFpIL1NtHB6KT4r7xUHbN/6xoLsJQr/s7LCUTzfysbTrk5v2M+wVCgzyxWP9pw3zw==" saltValue="DCZqI6UvNnCk2nUytgLyR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72:B476 B29:B37 B53:B60 B65:B83 B39:B40 B95:B99 B110:B116 B121:B138 B88:B93 B149:B153 B165:B171 B143:B147 B196:B200 B212:B221 B226:B243 B176:B194 B257:B261 B273:B284 B248:B255 B309:B313 B325:B332 B289:B307 B350:B353 B377:B382 B337:B348 B398:B405 B410:B416 B421:B425 B430:B434 B384:B385 B365:B372 B451:B456 B436:B438 B488:B492 B461:B470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439 B512 B498 B386 B532"/>
  </dataValidations>
  <pageMargins left="0.7" right="0.7" top="0.75" bottom="0.75" header="0.3" footer="0.3"/>
  <pageSetup paperSize="9" scale="41" orientation="portrait" r:id="rId1"/>
  <rowBreaks count="4" manualBreakCount="4">
    <brk id="85" max="6" man="1"/>
    <brk id="267" max="6" man="1"/>
    <brk id="359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7" zoomScale="80" zoomScaleNormal="90" zoomScaleSheetLayoutView="80" workbookViewId="0">
      <selection activeCell="E17" sqref="E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9" t="s">
        <v>50</v>
      </c>
      <c r="B6" s="369"/>
      <c r="C6" s="369"/>
      <c r="D6" s="369"/>
      <c r="E6" s="369"/>
      <c r="F6" s="369"/>
      <c r="G6" s="104"/>
    </row>
    <row r="7" spans="1:7" s="11" customFormat="1" ht="21.75" customHeight="1" x14ac:dyDescent="0.45">
      <c r="A7" s="370" t="str">
        <f>'A2 Exploitation'!A8:F8</f>
        <v>5 Décembre - Le Kram</v>
      </c>
      <c r="B7" s="370"/>
      <c r="C7" s="370"/>
      <c r="D7" s="370"/>
      <c r="E7" s="370"/>
      <c r="F7" s="370"/>
      <c r="G7" s="104"/>
    </row>
    <row r="8" spans="1:7" s="11" customFormat="1" ht="24" x14ac:dyDescent="0.45">
      <c r="A8" s="243" t="s">
        <v>42</v>
      </c>
      <c r="B8" s="371" t="str">
        <f>'A2 Exploitation'!B9:F9</f>
        <v>M Dhia Mechlaoui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 t="str">
        <f>'A2 Exploitation'!B10:F10</f>
        <v>M Askri Borhen (gestionnaire du stock)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'A2 Exploitation'!B11:F11</f>
        <v>43406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0.76923076923076927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ht="82.5" x14ac:dyDescent="0.3">
      <c r="A17" s="14" t="s">
        <v>269</v>
      </c>
      <c r="B17" s="73">
        <v>1</v>
      </c>
      <c r="C17" s="73"/>
      <c r="D17" s="74" t="s">
        <v>462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1</v>
      </c>
      <c r="C19" s="73"/>
      <c r="D19" s="74" t="s">
        <v>461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8</v>
      </c>
    </row>
    <row r="23" spans="1:7" x14ac:dyDescent="0.3">
      <c r="A23" s="349" t="s">
        <v>295</v>
      </c>
      <c r="B23" s="350"/>
      <c r="C23" s="351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ht="33" x14ac:dyDescent="0.3">
      <c r="A48" s="14" t="s">
        <v>231</v>
      </c>
      <c r="B48" s="73">
        <v>0</v>
      </c>
      <c r="C48" s="73"/>
      <c r="D48" s="101" t="s">
        <v>460</v>
      </c>
      <c r="E48" s="74" t="s">
        <v>452</v>
      </c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8</v>
      </c>
    </row>
    <row r="53" spans="1:7" x14ac:dyDescent="0.3">
      <c r="A53" s="349" t="s">
        <v>295</v>
      </c>
      <c r="B53" s="350"/>
      <c r="C53" s="351"/>
      <c r="D53" s="288">
        <f>D52/(COUNT(B46:C51)*2)</f>
        <v>0.8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3" x14ac:dyDescent="0.3">
      <c r="A59" s="20" t="s">
        <v>92</v>
      </c>
      <c r="B59" s="73">
        <v>1</v>
      </c>
      <c r="C59" s="73"/>
      <c r="D59" s="20" t="s">
        <v>453</v>
      </c>
      <c r="E59" s="73"/>
      <c r="F59" s="73"/>
    </row>
    <row r="60" spans="1:7" ht="90.75" customHeight="1" x14ac:dyDescent="0.35">
      <c r="A60" s="30" t="s">
        <v>221</v>
      </c>
      <c r="B60" s="73">
        <v>1</v>
      </c>
      <c r="C60" s="99" t="str">
        <f>IF(B60=0, -5, "0")</f>
        <v>0</v>
      </c>
      <c r="D60" s="74" t="s">
        <v>456</v>
      </c>
      <c r="E60" s="74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12</v>
      </c>
    </row>
    <row r="64" spans="1:7" x14ac:dyDescent="0.3">
      <c r="A64" s="349" t="s">
        <v>295</v>
      </c>
      <c r="B64" s="350"/>
      <c r="C64" s="351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33.75" x14ac:dyDescent="0.35">
      <c r="A156" s="29" t="s">
        <v>307</v>
      </c>
      <c r="B156" s="73">
        <v>0</v>
      </c>
      <c r="C156" s="99">
        <f>IF(B156=0, -5, "0")</f>
        <v>-5</v>
      </c>
      <c r="D156" s="74" t="s">
        <v>432</v>
      </c>
      <c r="E156" s="74" t="s">
        <v>454</v>
      </c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58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58"/>
      <c r="E160" s="74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9</v>
      </c>
    </row>
    <row r="162" spans="1:7" x14ac:dyDescent="0.3">
      <c r="A162" s="349" t="s">
        <v>295</v>
      </c>
      <c r="B162" s="350"/>
      <c r="C162" s="351"/>
      <c r="D162" s="288">
        <f>D161/(COUNT(B153:C160)*2)</f>
        <v>0.5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4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8</v>
      </c>
    </row>
    <row r="178" spans="1:7" x14ac:dyDescent="0.3">
      <c r="A178" s="349" t="s">
        <v>295</v>
      </c>
      <c r="B178" s="350"/>
      <c r="C178" s="351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102" t="s">
        <v>436</v>
      </c>
      <c r="E181" s="74" t="s">
        <v>459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1</v>
      </c>
      <c r="C184" s="73"/>
      <c r="D184" s="74" t="s">
        <v>455</v>
      </c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7</v>
      </c>
    </row>
    <row r="187" spans="1:7" x14ac:dyDescent="0.3">
      <c r="A187" s="349" t="s">
        <v>295</v>
      </c>
      <c r="B187" s="350"/>
      <c r="C187" s="351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4</v>
      </c>
    </row>
    <row r="195" spans="1:6" x14ac:dyDescent="0.3">
      <c r="A195" s="349" t="s">
        <v>295</v>
      </c>
      <c r="B195" s="350"/>
      <c r="C195" s="351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9">
        <f>E197/F197</f>
        <v>0.3</v>
      </c>
      <c r="E197" s="231">
        <f>COUNTIF('A1 Technique'!F17:F193,"ok")</f>
        <v>3</v>
      </c>
      <c r="F197" s="232">
        <f>COUNTA('A1 Technique'!F17:F193)</f>
        <v>10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60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0.76923076923076927</v>
      </c>
    </row>
  </sheetData>
  <sheetProtection algorithmName="SHA-512" hashValue="7slk9si0wSdQpEsh8bD8uU+Fh1e8tjXeL4UPVRnkWkcmiylQH/m4b9+wZ+SrrY1Db/pt/X66QQ5QtkuHpPEKKQ==" saltValue="yvdW+dkgy91wfRP66u3IN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67:B83 B88:B101 B107:B117 B153:B160 B122:B132 B165:B168 B173:B176 B181:B185 B137:B148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5 Décembre - Le Kram</v>
      </c>
      <c r="B8" s="344"/>
      <c r="C8" s="344"/>
      <c r="D8" s="344"/>
      <c r="E8" s="344"/>
      <c r="F8" s="344"/>
      <c r="G8" s="104"/>
    </row>
    <row r="9" spans="1:7" ht="24" x14ac:dyDescent="0.45">
      <c r="A9" s="243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244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243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243" t="s">
        <v>239</v>
      </c>
      <c r="B12" s="373">
        <f>D549</f>
        <v>0</v>
      </c>
      <c r="C12" s="373"/>
      <c r="D12" s="373"/>
      <c r="E12" s="373"/>
      <c r="F12" s="373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str">
        <f>'A3 Exploitation'!A8:F8</f>
        <v>5 Décembre - Le Kram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3" t="s">
        <v>42</v>
      </c>
      <c r="B8" s="371">
        <f>'A3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'A3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'A3 Exploitation'!B11:F11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5 Décembre - Le Kram</v>
      </c>
      <c r="B8" s="344"/>
      <c r="C8" s="344"/>
      <c r="D8" s="344"/>
      <c r="E8" s="344"/>
      <c r="F8" s="344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80">
        <f>D549</f>
        <v>0</v>
      </c>
      <c r="C12" s="380"/>
      <c r="D12" s="380"/>
      <c r="E12" s="380"/>
      <c r="F12" s="380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ht="16.5" customHeight="1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ht="16.5" customHeight="1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ht="16.5" customHeight="1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ht="16.5" customHeight="1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ht="16.5" customHeigh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ht="16.5" customHeight="1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ht="16.5" customHeight="1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ht="16.5" customHeight="1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ht="16.5" customHeight="1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ht="16.5" customHeight="1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ht="16.5" customHeight="1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ht="16.5" customHeight="1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ht="16.5" customHeight="1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e">
        <f>#REF!</f>
        <v>#REF!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3" t="s">
        <v>42</v>
      </c>
      <c r="B8" s="371">
        <f>'A4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'A4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'A4 Exploitation'!A8:F8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2018-11-07T20:52:07Z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