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i-consult.com:2078/UHD/UHD 2017/Audits Entrepots/09-septembre 2017/Sfax/"/>
    </mc:Choice>
  </mc:AlternateContent>
  <bookViews>
    <workbookView xWindow="0" yWindow="0" windowWidth="20490" windowHeight="7755" tabRatio="885" activeTab="2"/>
  </bookViews>
  <sheets>
    <sheet name="Page de garde" sheetId="2" r:id="rId1"/>
    <sheet name="jui_15" sheetId="54" state="hidden" r:id="rId2"/>
    <sheet name="Septembre" sheetId="58" r:id="rId3"/>
  </sheets>
  <definedNames>
    <definedName name="_xlnm.Print_Area" localSheetId="1">jui_15!$A$1:$J$410</definedName>
    <definedName name="_xlnm.Print_Area" localSheetId="0">'Page de garde'!$A$1:$J$135</definedName>
    <definedName name="_xlnm.Print_Area" localSheetId="2">Septembre!$A$1:$H$460</definedName>
  </definedNames>
  <calcPr calcId="171027"/>
  <fileRecoveryPr autoRecover="0"/>
</workbook>
</file>

<file path=xl/calcChain.xml><?xml version="1.0" encoding="utf-8"?>
<calcChain xmlns="http://schemas.openxmlformats.org/spreadsheetml/2006/main">
  <c r="F29" i="58" l="1"/>
  <c r="F235" i="58"/>
  <c r="F408" i="58"/>
  <c r="F324" i="58"/>
  <c r="F304" i="58"/>
  <c r="F234" i="58"/>
  <c r="F171" i="58"/>
  <c r="F436" i="58"/>
  <c r="F419" i="58" l="1"/>
  <c r="F431" i="58" s="1"/>
  <c r="D56" i="58" s="1"/>
  <c r="E56" i="58" s="1"/>
  <c r="F164" i="58"/>
  <c r="F428" i="58"/>
  <c r="F429" i="58" s="1"/>
  <c r="F432" i="58" l="1"/>
  <c r="D57" i="58" s="1"/>
  <c r="E57" i="58" s="1"/>
  <c r="F344" i="58"/>
  <c r="F401" i="58" l="1"/>
  <c r="F400" i="58"/>
  <c r="F402" i="58" s="1"/>
  <c r="F379" i="58"/>
  <c r="F381" i="58" s="1"/>
  <c r="F380" i="58"/>
  <c r="F382" i="58" s="1"/>
  <c r="F365" i="58"/>
  <c r="F367" i="58" s="1"/>
  <c r="F366" i="58"/>
  <c r="F368" i="58" s="1"/>
  <c r="F346" i="58"/>
  <c r="F343" i="58"/>
  <c r="F318" i="58"/>
  <c r="F323" i="58" s="1"/>
  <c r="F325" i="58" s="1"/>
  <c r="F317" i="58"/>
  <c r="F319" i="58" s="1"/>
  <c r="F299" i="58"/>
  <c r="F300" i="58" s="1"/>
  <c r="F290" i="58"/>
  <c r="F292" i="58" s="1"/>
  <c r="F289" i="58"/>
  <c r="F291" i="58" s="1"/>
  <c r="F275" i="58"/>
  <c r="F277" i="58" s="1"/>
  <c r="F274" i="58"/>
  <c r="F276" i="58" s="1"/>
  <c r="F258" i="58"/>
  <c r="F260" i="58" s="1"/>
  <c r="F257" i="58"/>
  <c r="F259" i="58" s="1"/>
  <c r="F229" i="58"/>
  <c r="F230" i="58" s="1"/>
  <c r="F219" i="58"/>
  <c r="F221" i="58" s="1"/>
  <c r="F218" i="58"/>
  <c r="F220" i="58" s="1"/>
  <c r="F206" i="58"/>
  <c r="F207" i="58" s="1"/>
  <c r="F192" i="58"/>
  <c r="F194" i="58" s="1"/>
  <c r="F193" i="58"/>
  <c r="F165" i="58"/>
  <c r="F166" i="58"/>
  <c r="F154" i="58"/>
  <c r="F155" i="58" s="1"/>
  <c r="F145" i="58"/>
  <c r="F146" i="58" s="1"/>
  <c r="F420" i="58"/>
  <c r="F128" i="58"/>
  <c r="F130" i="58" s="1"/>
  <c r="F127" i="58"/>
  <c r="F119" i="58"/>
  <c r="F120" i="58" s="1"/>
  <c r="F108" i="58"/>
  <c r="F109" i="58"/>
  <c r="F90" i="58"/>
  <c r="F92" i="58" s="1"/>
  <c r="F89" i="58"/>
  <c r="F91" i="58" s="1"/>
  <c r="F195" i="58" l="1"/>
  <c r="F435" i="58"/>
  <c r="F437" i="58" s="1"/>
  <c r="A24" i="58" s="1"/>
  <c r="B24" i="58" s="1"/>
  <c r="F129" i="58"/>
  <c r="F167" i="58"/>
  <c r="F170" i="58"/>
  <c r="F172" i="58" s="1"/>
  <c r="F403" i="58"/>
  <c r="F407" i="58"/>
  <c r="F409" i="58" s="1"/>
  <c r="F406" i="58"/>
  <c r="F25" i="58" s="1"/>
  <c r="G25" i="58" s="1"/>
  <c r="F345" i="58"/>
  <c r="F322" i="58"/>
  <c r="F24" i="58" s="1"/>
  <c r="G24" i="58" s="1"/>
  <c r="F320" i="58"/>
  <c r="F302" i="58"/>
  <c r="F23" i="58" s="1"/>
  <c r="G23" i="58" s="1"/>
  <c r="F303" i="58"/>
  <c r="F305" i="58" s="1"/>
  <c r="F233" i="58"/>
  <c r="F232" i="58"/>
  <c r="F22" i="58" s="1"/>
  <c r="G22" i="58" s="1"/>
  <c r="F111" i="58"/>
  <c r="F110" i="58"/>
  <c r="F78" i="58" l="1"/>
  <c r="H372" i="54"/>
  <c r="H352" i="54"/>
  <c r="H353" i="54" s="1"/>
  <c r="H339" i="54"/>
  <c r="H340" i="54" s="1"/>
  <c r="H318" i="54"/>
  <c r="H319" i="54" s="1"/>
  <c r="H296" i="54"/>
  <c r="H297" i="54" s="1"/>
  <c r="H299" i="54"/>
  <c r="H301" i="54" s="1"/>
  <c r="D27" i="54" s="1"/>
  <c r="E27" i="54" s="1"/>
  <c r="H279" i="54"/>
  <c r="H271" i="54"/>
  <c r="H272" i="54"/>
  <c r="H258" i="54"/>
  <c r="H259" i="54" s="1"/>
  <c r="H243" i="54"/>
  <c r="H244" i="54"/>
  <c r="H216" i="54"/>
  <c r="H217" i="54" s="1"/>
  <c r="H207" i="54"/>
  <c r="H208" i="54"/>
  <c r="H195" i="54"/>
  <c r="H196" i="54" s="1"/>
  <c r="H183" i="54"/>
  <c r="H184" i="54" s="1"/>
  <c r="H158" i="54"/>
  <c r="H159" i="54" s="1"/>
  <c r="H148" i="54"/>
  <c r="H149" i="54" s="1"/>
  <c r="H139" i="54"/>
  <c r="H140" i="54" s="1"/>
  <c r="H131" i="54"/>
  <c r="H132" i="54" s="1"/>
  <c r="H123" i="54"/>
  <c r="H124" i="54" s="1"/>
  <c r="H115" i="54"/>
  <c r="H116" i="54" s="1"/>
  <c r="H106" i="54"/>
  <c r="H107" i="54" s="1"/>
  <c r="H89" i="54"/>
  <c r="H90" i="54" s="1"/>
  <c r="H78" i="54"/>
  <c r="H79" i="54"/>
  <c r="H373" i="54"/>
  <c r="H282" i="54" l="1"/>
  <c r="H284" i="54" s="1"/>
  <c r="D26" i="54" s="1"/>
  <c r="E26" i="54" s="1"/>
  <c r="F169" i="58"/>
  <c r="F21" i="58" s="1"/>
  <c r="G21" i="58" s="1"/>
  <c r="F434" i="58"/>
  <c r="F79" i="58"/>
  <c r="G29" i="58"/>
  <c r="H376" i="54"/>
  <c r="H378" i="54" s="1"/>
  <c r="D28" i="54" s="1"/>
  <c r="E28" i="54" s="1"/>
  <c r="H381" i="54"/>
  <c r="H383" i="54" s="1"/>
  <c r="A24" i="54" s="1"/>
  <c r="B24" i="54" s="1"/>
  <c r="H219" i="54"/>
  <c r="H221" i="54" s="1"/>
  <c r="D25" i="54" s="1"/>
  <c r="E25" i="54" s="1"/>
  <c r="H161" i="54"/>
  <c r="H163" i="54" s="1"/>
  <c r="D24" i="54" s="1"/>
  <c r="E24" i="54" s="1"/>
  <c r="H280" i="54"/>
  <c r="F33" i="58"/>
  <c r="G33" i="58" s="1"/>
  <c r="F32" i="58"/>
  <c r="G32" i="58" s="1"/>
  <c r="F31" i="58"/>
  <c r="G31" i="58" s="1"/>
  <c r="A25" i="58" l="1"/>
  <c r="B25" i="58"/>
  <c r="F30" i="58"/>
  <c r="G30" i="58" s="1"/>
</calcChain>
</file>

<file path=xl/sharedStrings.xml><?xml version="1.0" encoding="utf-8"?>
<sst xmlns="http://schemas.openxmlformats.org/spreadsheetml/2006/main" count="921" uniqueCount="279">
  <si>
    <t>CHECK-LIST</t>
  </si>
  <si>
    <t>COTATION</t>
  </si>
  <si>
    <t>N.O</t>
  </si>
  <si>
    <t>Observations</t>
  </si>
  <si>
    <t>Score partiel</t>
  </si>
  <si>
    <t>Taux partiel de conformité</t>
  </si>
  <si>
    <t xml:space="preserve"> </t>
  </si>
  <si>
    <t>Date du dernier audit</t>
  </si>
  <si>
    <r>
      <t xml:space="preserve">Taux de conformité : </t>
    </r>
    <r>
      <rPr>
        <b/>
        <sz val="12"/>
        <rFont val="Century Gothic"/>
        <family val="2"/>
      </rPr>
      <t>TC &gt; 85 %</t>
    </r>
    <r>
      <rPr>
        <sz val="12"/>
        <rFont val="Century Gothic"/>
        <family val="2"/>
      </rPr>
      <t xml:space="preserve"> situation correcte. Il ne faut pas relâcher le suivi. Les actions d’amélioration sont nécessaires.</t>
    </r>
  </si>
  <si>
    <r>
      <t xml:space="preserve">Taux de conformité : </t>
    </r>
    <r>
      <rPr>
        <b/>
        <sz val="12"/>
        <rFont val="Century Gothic"/>
        <family val="2"/>
      </rPr>
      <t>67% &lt;  TC &lt; 85 %</t>
    </r>
    <r>
      <rPr>
        <sz val="12"/>
        <rFont val="Century Gothic"/>
        <family val="2"/>
      </rPr>
      <t xml:space="preserve"> situation partiellement défaillante. Cette situation nécessite un suivi pour corriger les défaillances constatées.</t>
    </r>
  </si>
  <si>
    <r>
      <t xml:space="preserve">Taux de conformité : </t>
    </r>
    <r>
      <rPr>
        <b/>
        <sz val="12"/>
        <rFont val="Century Gothic"/>
        <family val="2"/>
      </rPr>
      <t>50 % &lt;  TC &lt; 67 %</t>
    </r>
    <r>
      <rPr>
        <sz val="12"/>
        <rFont val="Century Gothic"/>
        <family val="2"/>
      </rPr>
      <t xml:space="preserve"> situation défaillante et risque à ne pas écarter. Cette situation nécessite un suivi rigoureux pour corriger les défaillances constatées.</t>
    </r>
  </si>
  <si>
    <r>
      <t xml:space="preserve">Taux de conformité : </t>
    </r>
    <r>
      <rPr>
        <b/>
        <sz val="12"/>
        <rFont val="Century Gothic"/>
        <family val="2"/>
      </rPr>
      <t>30 % &lt;  TC &lt; 50 %</t>
    </r>
    <r>
      <rPr>
        <sz val="12"/>
        <rFont val="Century Gothic"/>
        <family val="2"/>
      </rPr>
      <t xml:space="preserve"> situation grave et risque élevé et potentiel. Ceci nécessite une intervention rapide et un suivi pour redresser la situation.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</si>
  <si>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</si>
  <si>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</si>
  <si>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</si>
  <si>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</si>
  <si>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</si>
  <si>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</si>
  <si>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</si>
  <si>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</si>
  <si>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</si>
  <si>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</si>
  <si>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</si>
  <si>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</si>
  <si>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</si>
  <si>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Date d'audit </t>
  </si>
  <si>
    <t xml:space="preserve">Auditeur(s) </t>
  </si>
  <si>
    <t xml:space="preserve">Audit réalisé en présence de </t>
  </si>
  <si>
    <t>AUDIT HYGIENE / SECURITE DES ALIMENTS/QUALITE</t>
  </si>
  <si>
    <t>Adresse</t>
  </si>
  <si>
    <t>Etat des revêtements muraux et plafonds satisfaisant</t>
  </si>
  <si>
    <t>Etat des portes satisfaisant</t>
  </si>
  <si>
    <t>Equipement satisfaisant des sanitaires / vestiaires</t>
  </si>
  <si>
    <t>Propreté satisfaisante des sanitaires / vestiaires</t>
  </si>
  <si>
    <t>Interdiction de fumer dans les zones de transit et de stockage des aliments</t>
  </si>
  <si>
    <t>Absence de consommation d'aliments sur place</t>
  </si>
  <si>
    <t>Existence d'un contrat de nettoyage (pour l'externe) ou d'une équipe dédiée au nettoyage du site</t>
  </si>
  <si>
    <t>Utilisation de produits de nettoyage conformes</t>
  </si>
  <si>
    <t>Stockage des produits d'entretien hors zone alimentaire</t>
  </si>
  <si>
    <t>Existence d'un planning de nettoyage adapté</t>
  </si>
  <si>
    <t>Propreté des abords extérieurs</t>
  </si>
  <si>
    <t>Propreté des murs / plafonds</t>
  </si>
  <si>
    <t>Propreté zone stockage déchets</t>
  </si>
  <si>
    <t>Présence de matériel adapté pour le nettoyage de la zone déchets et palettes plastiques</t>
  </si>
  <si>
    <t>Poubelles conformes</t>
  </si>
  <si>
    <t>Existence d'un contrat de sanitation</t>
  </si>
  <si>
    <t>Archivage des avis de passage</t>
  </si>
  <si>
    <t>Absence de trace de nuisibles</t>
  </si>
  <si>
    <t>Absence d'animal domestique</t>
  </si>
  <si>
    <t>Suivi de l'étalonnage des thermomètres</t>
  </si>
  <si>
    <t>Respect et suivi du contrat d'entretien préventif froid</t>
  </si>
  <si>
    <t>Contrôle quotidien des températures enregistrées en entrepôt</t>
  </si>
  <si>
    <t>Existence d'une alarme visuelle ou sonore en cas d'incident</t>
  </si>
  <si>
    <t>Existence d'un classeur retrait / alerte</t>
  </si>
  <si>
    <t>Existence de zones de consignation</t>
  </si>
  <si>
    <t>Les produits concernés par ces retraits et alertes sont consignés</t>
  </si>
  <si>
    <t>Enregistrement de température des camions relevés périodiquement</t>
  </si>
  <si>
    <t>Des actions correctives ont été définies suite aux remarques de l'audit précédent</t>
  </si>
  <si>
    <t>Les actions correctives s'avèrent efficaces (preuves via indicateurs, procédures respectées...)</t>
  </si>
  <si>
    <t>Stockage des emballages dans une zone spécifique</t>
  </si>
  <si>
    <t>Nettoyage des "emballages" satisfaisant</t>
  </si>
  <si>
    <t>1. POINTS TRANSVERSES</t>
  </si>
  <si>
    <t>1.1. Etat des locaux</t>
  </si>
  <si>
    <t>1.2. Hygiène du personnel</t>
  </si>
  <si>
    <t>1.3. Propreté et entretien (assuré en interne / externe)</t>
  </si>
  <si>
    <t>1.4. Gestion des alertes / retraits produits</t>
  </si>
  <si>
    <t>2. PRODUITS FRAIS</t>
  </si>
  <si>
    <t>Présence d'un planning de réception</t>
  </si>
  <si>
    <t>Présence d'un thermomètre de contrôle</t>
  </si>
  <si>
    <t>Affichage des températures réglementaires</t>
  </si>
  <si>
    <t>Contrôle de l'état des camions effectué</t>
  </si>
  <si>
    <t>Contrôle des températures paroi ou ambiante du camion</t>
  </si>
  <si>
    <t>Contrôle, par sondage, de la température en surface</t>
  </si>
  <si>
    <t>Contrôle de l'état des produits effectué</t>
  </si>
  <si>
    <t>Enregistrement des contrôles à réception</t>
  </si>
  <si>
    <t>Enregistrement et archivage des refus</t>
  </si>
  <si>
    <t>Propreté des quais de réception / rideaux / zones de circulation</t>
  </si>
  <si>
    <t>Température conforme des quais de réception</t>
  </si>
  <si>
    <t>Portes de quai fermées quand il n'y a pas de camion à quai</t>
  </si>
  <si>
    <t>Propreté zones circulation</t>
  </si>
  <si>
    <t>Propreté zones sous les palettes</t>
  </si>
  <si>
    <t>Absence de stockage au sol</t>
  </si>
  <si>
    <t>Evacuation rapide de la casse accidentelle</t>
  </si>
  <si>
    <t>Absence de gerbage excessif</t>
  </si>
  <si>
    <t>Propreté zones de stockage</t>
  </si>
  <si>
    <t>Séparation physique de certains produits</t>
  </si>
  <si>
    <t>Température conforme</t>
  </si>
  <si>
    <t>Affichage des températures réglementaires en zone expédition</t>
  </si>
  <si>
    <t>Contrôle systématique de la température des parois ou ambiante du camions avant chargement</t>
  </si>
  <si>
    <t>Contrôle de la propreté et de l'état des camions</t>
  </si>
  <si>
    <t>Enregistrement des contrôles</t>
  </si>
  <si>
    <t>Propreté des quais d'expédition, rideaux, zones de circulation</t>
  </si>
  <si>
    <t>Le chargement ne commence que si la température ambiante de la caisse est inférieure ou égale à la température préconisée</t>
  </si>
  <si>
    <t>Existence d'une zone spécifique balisée pour retours magasins</t>
  </si>
  <si>
    <t>3. ACTIVITE FRUITS ET LEGUMES</t>
  </si>
  <si>
    <t>Présence de balances en bon état de fonctionnement</t>
  </si>
  <si>
    <t>Contrôle du poids</t>
  </si>
  <si>
    <t>Propreté des zones de stockage</t>
  </si>
  <si>
    <t>TAUX GLOBAL DE CONFORMITE</t>
  </si>
  <si>
    <t>POINTS RETIREES</t>
  </si>
  <si>
    <t>TAUX PARTIEL DE CONFORMITE</t>
  </si>
  <si>
    <t>TAUX GLOBAL DE CONFORMITE FINAL AJUSTE</t>
  </si>
  <si>
    <t>NOTATION / SCORING</t>
  </si>
  <si>
    <t>"0"</t>
  </si>
  <si>
    <t>Elément complètement défaillant</t>
  </si>
  <si>
    <t>"1"</t>
  </si>
  <si>
    <t>Elément partiellement conforme</t>
  </si>
  <si>
    <t>"2"</t>
  </si>
  <si>
    <t>Elément conforme</t>
  </si>
  <si>
    <t>ECHELLE DE COTATION</t>
  </si>
  <si>
    <t>Niveau E : Très grave</t>
  </si>
  <si>
    <r>
      <t xml:space="preserve">Taux de conformité : </t>
    </r>
    <r>
      <rPr>
        <b/>
        <sz val="12"/>
        <rFont val="Century Gothic"/>
        <family val="2"/>
      </rPr>
      <t>TC &lt; 30%</t>
    </r>
    <r>
      <rPr>
        <sz val="12"/>
        <rFont val="Century Gothic"/>
        <family val="2"/>
      </rPr>
      <t xml:space="preserve"> situation très grave et risque très élevé et réel. Cette situation nécessite des actions correctives urgentes.</t>
    </r>
  </si>
  <si>
    <t xml:space="preserve">Niveau D : Grave </t>
  </si>
  <si>
    <t>Niveau C : Défaillant</t>
  </si>
  <si>
    <t>Niveau B : Passable à améliorer</t>
  </si>
  <si>
    <t>Niveau A : Correct à améliorer</t>
  </si>
  <si>
    <t>4. Gestion du froid</t>
  </si>
  <si>
    <t>1.6. Actions correctives</t>
  </si>
  <si>
    <t>1.7. Traitement emballage</t>
  </si>
  <si>
    <t>1.8. Transport</t>
  </si>
  <si>
    <t>1.9. Protection contre les nuisibles</t>
  </si>
  <si>
    <t>Protection des denrées d'origine animale lors de livraison magasin</t>
  </si>
  <si>
    <t>Absence de risque d'insalubrité</t>
  </si>
  <si>
    <t>Contrôle des températures des parois ou ambiante du camion</t>
  </si>
  <si>
    <t>1.5. Livraison magasin</t>
  </si>
  <si>
    <t>TAUX GLOBAL DE CONFORMITE FINAL</t>
  </si>
  <si>
    <t>TOTAL DES POINTS RETIRES</t>
  </si>
  <si>
    <t>Camions équipés de moyens d'enregistrement de température</t>
  </si>
  <si>
    <t xml:space="preserve">Nettoyage des camions conforme </t>
  </si>
  <si>
    <t>Absence de DLC dépassées en stock</t>
  </si>
  <si>
    <t>Archivage des enregistrements pendant 2 ans</t>
  </si>
  <si>
    <t>Propreté de la zone</t>
  </si>
  <si>
    <t>Absence de DLC dépassées (semi-conserves végétales et IVème gamme)</t>
  </si>
  <si>
    <t>Présence d'un thermomètre de contrôle (semi-conserves végétales et IVème gamme)</t>
  </si>
  <si>
    <t>Contrôle systématique de la température des parois ou ambiante des camions avant chargement</t>
  </si>
  <si>
    <t>Archivage des données de la centrale froid pendant 2 ans</t>
  </si>
  <si>
    <t>Existence d'une procédure en cas de déclenchement des alarmes lorsque les températures sont non conformes</t>
  </si>
  <si>
    <t>Les rubriques colorées en bleu turquoise : 
Si la note attribuée est "0", 1 point est retiré du Taux de conformité.</t>
  </si>
  <si>
    <t>Techq</t>
  </si>
  <si>
    <t>RESPONSABILITE</t>
  </si>
  <si>
    <t>Entrpt</t>
  </si>
  <si>
    <t>3.1. Réception fonctionnement</t>
  </si>
  <si>
    <t>3.2. Stockage / Eclatement / fonctionnement</t>
  </si>
  <si>
    <t>3.3. Expédition fonctionnement</t>
  </si>
  <si>
    <t>3.4. Gestion des produits non conformes / traitement emballage</t>
  </si>
  <si>
    <t>Propreté des quais de réception</t>
  </si>
  <si>
    <t>Température conforme du sas de réception</t>
  </si>
  <si>
    <t>2.1. Réception fonctionnement</t>
  </si>
  <si>
    <t>2.2. Stockage / Eclatement / fonctionnement</t>
  </si>
  <si>
    <t>2.3. Expédition fonctionnement</t>
  </si>
  <si>
    <t>2.4. Gestion des produits non conformes / traitement emballage</t>
  </si>
  <si>
    <t>Présence de planning de nettoyage des camions</t>
  </si>
  <si>
    <t>Vérification interne et externe (=enregistrement) et suivi de la prestation nettoyage</t>
  </si>
  <si>
    <t>Présence des affiches relatives aux BPH</t>
  </si>
  <si>
    <t>Propreté et état des tenues de travail</t>
  </si>
  <si>
    <t xml:space="preserve">Poinçonnage des balances </t>
  </si>
  <si>
    <t>AUDIT ENTREPÔT UHD</t>
  </si>
  <si>
    <t>Etat des revêtements des sols satisfaisant</t>
  </si>
  <si>
    <t xml:space="preserve">Entrepôt </t>
  </si>
  <si>
    <t>Résultat: Classe B</t>
  </si>
  <si>
    <t>5. Produits de la mer</t>
  </si>
  <si>
    <t>Propreté des surfaces de travail</t>
  </si>
  <si>
    <t>Respect du protocole de contrôle à la réception</t>
  </si>
  <si>
    <t>Etat global des caisses</t>
  </si>
  <si>
    <t>Absence de risque de contamination physique / chimique / allergène</t>
  </si>
  <si>
    <t>Gestion des déchets</t>
  </si>
  <si>
    <t>5.1. Réception</t>
  </si>
  <si>
    <t>Enregistrement des paramètres de contrôle à la réception</t>
  </si>
  <si>
    <t>Conservation des enregistrements pendant 2 ans</t>
  </si>
  <si>
    <t>Affichage des instructions relatives au contrôle à la réception</t>
  </si>
  <si>
    <t>Affichage des instrcutions relatives à l'hygiène</t>
  </si>
  <si>
    <t>Température du sas de réception</t>
  </si>
  <si>
    <t>Etat des sols et revêtements des murs dans le sas de réception</t>
  </si>
  <si>
    <t>Maintien des portes fermées en l'absence de réception</t>
  </si>
  <si>
    <t>5.2. Stockage</t>
  </si>
  <si>
    <t>Température de la chambre froide</t>
  </si>
  <si>
    <t>Etat des sols et revêtements des murs dans la chambre froide</t>
  </si>
  <si>
    <t>Maintien des portes fermées</t>
  </si>
  <si>
    <t>Hyginène et propreté des locaux de stockage</t>
  </si>
  <si>
    <t>Hygiène et manipulation de la glace</t>
  </si>
  <si>
    <t>Identification des fournisseurs</t>
  </si>
  <si>
    <t>Hygiène des caissons</t>
  </si>
  <si>
    <t>Etat des caisses entreposées</t>
  </si>
  <si>
    <t>Respect des conditions de stockage</t>
  </si>
  <si>
    <t>5.3. Expédition</t>
  </si>
  <si>
    <t>Préventions contre les croisements des flux</t>
  </si>
  <si>
    <t>Conformité des caissons à l'expédition</t>
  </si>
  <si>
    <t>Identification des caissons</t>
  </si>
  <si>
    <t>5.3. Hygiène et sécurité</t>
  </si>
  <si>
    <t>Hygiène des outils de manutention</t>
  </si>
  <si>
    <t>Respect de l'hygiène personnelle</t>
  </si>
  <si>
    <t>Conformité des lave-mains</t>
  </si>
  <si>
    <t xml:space="preserve">Etat des vestiaires et des sanitaires </t>
  </si>
  <si>
    <t>Etat de la station de dilution des produits de nettoyage</t>
  </si>
  <si>
    <t>Enregistrement des paramètres d'hygiène des locaux et du personnel</t>
  </si>
  <si>
    <t>Enregistrement des expéditions</t>
  </si>
  <si>
    <t>Enregistrement des températures de stockage</t>
  </si>
  <si>
    <t>Conformité du thermomètre mis à la disposition</t>
  </si>
  <si>
    <t>Présence de traces de nuisibles</t>
  </si>
  <si>
    <t>Enregistrement des passages de lutte contre les nuisibles</t>
  </si>
  <si>
    <t>Gestion des produit non conformes</t>
  </si>
  <si>
    <t>Hygiène des caissons prêts à être utilisés</t>
  </si>
  <si>
    <t>Conformité de la température de l'engin avant chargement</t>
  </si>
  <si>
    <t>Hygiène et propreté des locaux de réception</t>
  </si>
  <si>
    <t>Utilisation de caisses propres</t>
  </si>
  <si>
    <t>Entrepôt UHD Carrefour Sfax</t>
  </si>
  <si>
    <t>Affichage des instructions relatives à l'hygiène</t>
  </si>
  <si>
    <t>Hygiène et propreté des locaux de stockage</t>
  </si>
  <si>
    <t>Résultat: Classe C</t>
  </si>
  <si>
    <t/>
  </si>
  <si>
    <r>
      <rPr>
        <sz val="12"/>
        <rFont val="Century Gothic"/>
        <family val="2"/>
      </rPr>
      <t>Taux de conformité</t>
    </r>
    <r>
      <rPr>
        <b/>
        <sz val="12"/>
        <rFont val="Century Gothic"/>
        <family val="2"/>
      </rPr>
      <t> : 67% &lt;  TC &lt; 85 %</t>
    </r>
    <r>
      <rPr>
        <sz val="12"/>
        <rFont val="Century Gothic"/>
        <family val="2"/>
      </rPr>
      <t xml:space="preserve"> situation partiellement défaillante. Cette situation nécessite un suivi pour corriger les défaillances constatées.</t>
    </r>
  </si>
  <si>
    <t>Gestion des produits non conformes</t>
  </si>
  <si>
    <t xml:space="preserve">
</t>
  </si>
  <si>
    <t>Score partiel tech</t>
  </si>
  <si>
    <t>score partiel tech</t>
  </si>
  <si>
    <t>Score partiel exp</t>
  </si>
  <si>
    <t>Taux partiel de conformité tech</t>
  </si>
  <si>
    <t>Taux partiel de conformité exp</t>
  </si>
  <si>
    <t>taux partiel de conformité exp</t>
  </si>
  <si>
    <t>score partiel exp</t>
  </si>
  <si>
    <t>TAUX GLOBAL DE CONFORMITE tech</t>
  </si>
  <si>
    <t>TAUX GLOBAL DE CONFORMITE EXP</t>
  </si>
  <si>
    <t>POINTS RETIREES EXP</t>
  </si>
  <si>
    <t>TAUX GLOBAL DE CONFORMITE FINAL AJUSTE EXP</t>
  </si>
  <si>
    <t>POINTS RETIREES exp</t>
  </si>
  <si>
    <t>TAUX GLOBAL DE CONFORMITE EXP FINAL AJUSTE</t>
  </si>
  <si>
    <t>TAUX GLOBAL DE CONFORMITE TECH</t>
  </si>
  <si>
    <t>TAUX GLOBAL DE CONFORMITE FINAL EXP</t>
  </si>
  <si>
    <t>TAUX GLOBAL DE CONFORMITE FINAL TECH</t>
  </si>
  <si>
    <t>TGC TECH</t>
  </si>
  <si>
    <t>TGC EXP</t>
  </si>
  <si>
    <t>6. Actions correctives</t>
  </si>
  <si>
    <t>1.6. Actions correctives(technique)</t>
  </si>
  <si>
    <t>1.6. Actions correctives(exploitation)</t>
  </si>
  <si>
    <t>Les rubriques colorées en gris charbon : 
Si la note attribuée est "0", 1 point est retiré du Taux de conformité.</t>
  </si>
  <si>
    <t>Résultat: Classe A</t>
  </si>
  <si>
    <t>Absence de dispositif de séchage</t>
  </si>
  <si>
    <t>Le personnel sous traitant portait des tenues de ville.</t>
  </si>
  <si>
    <t>Absence de thermomètre infra rouge.
Le thermomètre à sonde est abimé.</t>
  </si>
  <si>
    <t>Les produits frais ayant une température supérieure à 8°C comme les yaourts ne font pas l'objet de refus.</t>
  </si>
  <si>
    <t>Dernier enregistrement date le 08/08/2017.</t>
  </si>
  <si>
    <t>Le thermomètre à sonde de la poissonnerie est en panne.
Utilisation de celui du PLS.</t>
  </si>
  <si>
    <t>L'état de propreté des caisses prêtes à l'utilisation n'était pas satisfaisant.</t>
  </si>
  <si>
    <t>L'état de propreté des caissons prêts à l'utilisation n'était pas satisfaisant</t>
  </si>
  <si>
    <t>La porte du quai haut est en panne.</t>
  </si>
  <si>
    <t>Présence de crevasses au sol des CF produits de la mer et FLEG.
La poignée de la porte de la chambre froide PLS est endommagée.</t>
  </si>
  <si>
    <t>Absence de thermomètre infra rouge.</t>
  </si>
  <si>
    <t>Etat de propreté de la zone insatisfaisant.</t>
  </si>
  <si>
    <t>Entreposage de caisses de produits (datte) à même le sol. Risque de contamination par les résidus de terre.</t>
  </si>
  <si>
    <t>T° de stockage 9- 11°C.</t>
  </si>
  <si>
    <t>L'enregistrement de contrôle à la réception n'a pas été réalisé.</t>
  </si>
  <si>
    <t>X</t>
  </si>
  <si>
    <t>Les rideaux étaient maintenus accrochés.</t>
  </si>
  <si>
    <t>Le système de climatisation était en panne.</t>
  </si>
  <si>
    <t>20% des actions correctives ont été clôturées.</t>
  </si>
  <si>
    <t>La pompe doseuse du chlore a été réparée.</t>
  </si>
  <si>
    <t>Des non conformités récurrentes ont été observées. L'état de propreté des camions destinés à l'expédition demeure un point négatif.</t>
  </si>
  <si>
    <t>Les documents  de contrôle à la réception des produits FLEG étaient disponibles. La réalisation des enregistrements reste une priorité.</t>
  </si>
  <si>
    <t>Présence de piqûres de moisissures sur les murs de la chambre froide FLEG.</t>
  </si>
  <si>
    <t>La zone de stockage de déchet n'était pas cloisonnée.</t>
  </si>
  <si>
    <t>La grande balance était en panne.</t>
  </si>
  <si>
    <t>Entrepôt UHD Carrefour SFAX</t>
  </si>
  <si>
    <t>Entrepôt Sfax</t>
  </si>
  <si>
    <t>La zone n'est pas délimitée.</t>
  </si>
  <si>
    <t>Transport des produits dans des camions isothermes. On note la condensation d'eau sur les emballages internes des champignons 'Agri';</t>
  </si>
  <si>
    <t>Présence d'odeur nauséabonde et des restes d'exsudat des produits de la mer à l'intérieur des camions prêts à l'utilisation.</t>
  </si>
  <si>
    <t>Réparer le système de climatisation du sas PLS/ poissonnerie.
Fixer le couvercle de l'évaporateur de la chambre froide FLEG.</t>
  </si>
  <si>
    <t>Le système de climatisation st en panne.</t>
  </si>
  <si>
    <t>Port de tenue de ville 
Les analyses copro parasitologiques et les visites médicales n'étaient pas réalisées à l'embauche du personnel  externe de la poissonnerie.</t>
  </si>
  <si>
    <t>Le système de climatisation des sas PLS / poissonnerie était en panne.
La brosse de la  machine auto laveuse est endommagée. Le nettoyage du sol devient difficile.
La vérification et l'enregistrement de la chloration de l'eau destinée à la fabrication de glace n'a pas été réalisée.
Après vérification sur place, le taux de chlore était correct (Cl 0,6ppm, pH7,6)</t>
  </si>
  <si>
    <t xml:space="preserve">Réparer ou remplacer le thermomètre à sonde du secteur prooduits de la mer.
</t>
  </si>
  <si>
    <t>Présence d'un pneu et des restes d'emballage dans le camion à côté des produits 'Agri'
Les caisses UHD étaient souillées.</t>
  </si>
  <si>
    <t xml:space="preserve">Pelle sans manche; ation d’un seau de condiment pour manipulation de la glace
</t>
  </si>
  <si>
    <t>Une bouteille à usage personnel était maintenue dans la CF.
Présence de piqûres de moisissures sur la gaine de la chambre froide.</t>
  </si>
  <si>
    <t xml:space="preserve">Manque de glaçage sur les poissons  stockés.
</t>
  </si>
  <si>
    <t>Sfax</t>
  </si>
  <si>
    <t>Mme Meriam CHOUCHENE</t>
  </si>
  <si>
    <t>Directeur magasin &amp; chefs secteurs</t>
  </si>
  <si>
    <t>Entrepôt SFAX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</si>
</sst>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9" x14ac:knownFonts="1">
    <font>
      <sz val="10"/>
      <name val="Arial"/>
    </font>
    <font>
      <sz val="10"/>
      <name val="Arial"/>
      <family val="2"/>
    </font>
    <font>
      <b/>
      <sz val="10"/>
      <color indexed="18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sz val="10"/>
      <color indexed="10"/>
      <name val="Century Gothic"/>
      <family val="2"/>
    </font>
    <font>
      <b/>
      <u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1"/>
      <color indexed="18"/>
      <name val="Century Gothic"/>
      <family val="2"/>
    </font>
    <font>
      <sz val="10"/>
      <color indexed="10"/>
      <name val="Century Gothic"/>
      <family val="2"/>
    </font>
    <font>
      <b/>
      <sz val="26"/>
      <color indexed="18"/>
      <name val="Century Gothic"/>
      <family val="2"/>
    </font>
    <font>
      <b/>
      <sz val="26"/>
      <color indexed="18"/>
      <name val="Arial"/>
      <family val="2"/>
    </font>
    <font>
      <b/>
      <sz val="14"/>
      <name val="Century Gothic"/>
      <family val="2"/>
    </font>
    <font>
      <b/>
      <sz val="10"/>
      <color indexed="10"/>
      <name val="Century Gothic"/>
      <family val="2"/>
    </font>
    <font>
      <b/>
      <sz val="12"/>
      <color indexed="10"/>
      <name val="Century Gothic"/>
      <family val="2"/>
    </font>
    <font>
      <sz val="10"/>
      <color indexed="9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2"/>
      <color indexed="8"/>
      <name val="Century Gothic"/>
      <family val="2"/>
    </font>
    <font>
      <sz val="11"/>
      <name val="Century Gothic"/>
      <family val="2"/>
    </font>
    <font>
      <sz val="11"/>
      <color indexed="10"/>
      <name val="Century Gothic"/>
      <family val="2"/>
    </font>
    <font>
      <b/>
      <sz val="20"/>
      <color indexed="62"/>
      <name val="Century Gothic"/>
      <family val="2"/>
    </font>
    <font>
      <b/>
      <sz val="14"/>
      <color indexed="62"/>
      <name val="Century Gothic"/>
      <family val="2"/>
    </font>
    <font>
      <b/>
      <sz val="11"/>
      <color indexed="10"/>
      <name val="Century Gothic"/>
      <family val="2"/>
    </font>
    <font>
      <b/>
      <sz val="18"/>
      <color indexed="62"/>
      <name val="Century Gothic"/>
      <family val="2"/>
    </font>
    <font>
      <b/>
      <sz val="11"/>
      <color indexed="19"/>
      <name val="Century Gothic"/>
      <family val="2"/>
    </font>
    <font>
      <b/>
      <sz val="12"/>
      <color indexed="19"/>
      <name val="Century Gothic"/>
      <family val="2"/>
    </font>
    <font>
      <b/>
      <sz val="9"/>
      <name val="Century Gothic"/>
      <family val="2"/>
    </font>
    <font>
      <sz val="8"/>
      <name val="Arial"/>
      <family val="2"/>
    </font>
    <font>
      <sz val="9"/>
      <name val="Century Gothic"/>
      <family val="2"/>
    </font>
    <font>
      <b/>
      <i/>
      <sz val="10"/>
      <name val="Century Gothic"/>
      <family val="2"/>
    </font>
    <font>
      <b/>
      <sz val="12"/>
      <color indexed="18"/>
      <name val="Century Gothic"/>
      <family val="2"/>
    </font>
    <font>
      <sz val="11"/>
      <color rgb="FFFF0000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 tint="4.9989318521683403E-2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53"/>
      </top>
      <bottom style="thin">
        <color indexed="53"/>
      </bottom>
      <diagonal/>
    </border>
    <border>
      <left style="medium">
        <color indexed="64"/>
      </left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7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11" fillId="0" borderId="2" xfId="0" applyFont="1" applyBorder="1" applyAlignment="1" applyProtection="1">
      <alignment horizontal="center" wrapText="1"/>
      <protection hidden="1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3" fillId="2" borderId="3" xfId="0" applyFont="1" applyFill="1" applyBorder="1" applyProtection="1">
      <protection locked="0"/>
    </xf>
    <xf numFmtId="164" fontId="3" fillId="2" borderId="2" xfId="0" applyNumberFormat="1" applyFont="1" applyFill="1" applyBorder="1" applyAlignment="1" applyProtection="1">
      <alignment horizontal="center" wrapText="1"/>
      <protection hidden="1"/>
    </xf>
    <xf numFmtId="9" fontId="3" fillId="2" borderId="2" xfId="1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horizontal="center" wrapText="1"/>
      <protection locked="0"/>
    </xf>
    <xf numFmtId="0" fontId="21" fillId="0" borderId="2" xfId="0" applyFont="1" applyBorder="1" applyProtection="1"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2" xfId="0" applyFont="1" applyFill="1" applyBorder="1" applyProtection="1">
      <protection locked="0"/>
    </xf>
    <xf numFmtId="0" fontId="21" fillId="0" borderId="2" xfId="0" applyFont="1" applyBorder="1" applyAlignment="1" applyProtection="1">
      <alignment vertic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Border="1" applyAlignment="1" applyProtection="1">
      <alignment wrapText="1"/>
      <protection locked="0"/>
    </xf>
    <xf numFmtId="0" fontId="21" fillId="0" borderId="2" xfId="0" applyFont="1" applyBorder="1" applyAlignment="1" applyProtection="1">
      <alignment horizontal="right"/>
      <protection locked="0"/>
    </xf>
    <xf numFmtId="0" fontId="25" fillId="0" borderId="0" xfId="0" applyFont="1" applyProtection="1"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8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2" xfId="0" applyFont="1" applyFill="1" applyBorder="1" applyProtection="1">
      <protection hidden="1"/>
    </xf>
    <xf numFmtId="0" fontId="5" fillId="6" borderId="1" xfId="0" applyFont="1" applyFill="1" applyBorder="1" applyProtection="1"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Fill="1" applyBorder="1" applyAlignment="1" applyProtection="1">
      <alignment horizontal="left" vertical="center" wrapText="1"/>
      <protection hidden="1"/>
    </xf>
    <xf numFmtId="0" fontId="27" fillId="0" borderId="0" xfId="0" applyFont="1" applyBorder="1" applyProtection="1">
      <protection hidden="1"/>
    </xf>
    <xf numFmtId="0" fontId="3" fillId="6" borderId="0" xfId="0" applyFont="1" applyFill="1" applyBorder="1" applyProtection="1">
      <protection locked="0"/>
    </xf>
    <xf numFmtId="0" fontId="5" fillId="2" borderId="11" xfId="0" applyFont="1" applyFill="1" applyBorder="1" applyProtection="1">
      <protection hidden="1"/>
    </xf>
    <xf numFmtId="0" fontId="3" fillId="2" borderId="7" xfId="0" applyFont="1" applyFill="1" applyBorder="1" applyProtection="1">
      <protection locked="0"/>
    </xf>
    <xf numFmtId="9" fontId="3" fillId="2" borderId="12" xfId="1" applyFont="1" applyFill="1" applyBorder="1" applyAlignment="1" applyProtection="1">
      <alignment horizontal="center" wrapText="1"/>
      <protection hidden="1"/>
    </xf>
    <xf numFmtId="0" fontId="3" fillId="0" borderId="13" xfId="0" applyFont="1" applyBorder="1" applyProtection="1">
      <protection locked="0"/>
    </xf>
    <xf numFmtId="0" fontId="26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3" fillId="6" borderId="0" xfId="0" applyFont="1" applyFill="1" applyProtection="1">
      <protection locked="0"/>
    </xf>
    <xf numFmtId="9" fontId="3" fillId="2" borderId="4" xfId="1" applyFont="1" applyFill="1" applyBorder="1" applyAlignment="1" applyProtection="1">
      <alignment horizontal="center" wrapText="1"/>
      <protection hidden="1"/>
    </xf>
    <xf numFmtId="0" fontId="28" fillId="0" borderId="0" xfId="0" applyFont="1" applyFill="1" applyBorder="1" applyAlignment="1" applyProtection="1">
      <alignment horizontal="left" vertical="top" wrapText="1"/>
      <protection hidden="1"/>
    </xf>
    <xf numFmtId="0" fontId="26" fillId="0" borderId="0" xfId="0" applyFont="1" applyFill="1" applyBorder="1" applyAlignment="1" applyProtection="1">
      <alignment horizontal="left" vertical="top" wrapText="1"/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locked="0"/>
    </xf>
    <xf numFmtId="0" fontId="5" fillId="7" borderId="2" xfId="0" applyFont="1" applyFill="1" applyBorder="1" applyProtection="1">
      <protection hidden="1"/>
    </xf>
    <xf numFmtId="0" fontId="3" fillId="7" borderId="1" xfId="0" applyFont="1" applyFill="1" applyBorder="1" applyProtection="1">
      <protection locked="0"/>
    </xf>
    <xf numFmtId="0" fontId="3" fillId="7" borderId="3" xfId="0" applyFont="1" applyFill="1" applyBorder="1" applyProtection="1">
      <protection locked="0"/>
    </xf>
    <xf numFmtId="0" fontId="3" fillId="7" borderId="6" xfId="0" applyFont="1" applyFill="1" applyBorder="1" applyProtection="1">
      <protection locked="0"/>
    </xf>
    <xf numFmtId="0" fontId="5" fillId="8" borderId="1" xfId="0" applyFont="1" applyFill="1" applyBorder="1" applyProtection="1">
      <protection hidden="1"/>
    </xf>
    <xf numFmtId="0" fontId="3" fillId="8" borderId="1" xfId="0" applyFont="1" applyFill="1" applyBorder="1" applyProtection="1">
      <protection locked="0"/>
    </xf>
    <xf numFmtId="0" fontId="3" fillId="8" borderId="7" xfId="0" applyFont="1" applyFill="1" applyBorder="1" applyProtection="1">
      <protection locked="0"/>
    </xf>
    <xf numFmtId="0" fontId="3" fillId="8" borderId="3" xfId="0" applyFont="1" applyFill="1" applyBorder="1" applyProtection="1">
      <protection locked="0"/>
    </xf>
    <xf numFmtId="0" fontId="3" fillId="8" borderId="0" xfId="0" applyFont="1" applyFill="1" applyBorder="1" applyProtection="1">
      <protection locked="0"/>
    </xf>
    <xf numFmtId="0" fontId="5" fillId="8" borderId="14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4" fillId="0" borderId="0" xfId="0" applyFont="1" applyBorder="1" applyProtection="1"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2" fillId="12" borderId="1" xfId="0" applyFont="1" applyFill="1" applyBorder="1" applyProtection="1">
      <protection hidden="1"/>
    </xf>
    <xf numFmtId="0" fontId="0" fillId="0" borderId="0" xfId="0" applyProtection="1"/>
    <xf numFmtId="0" fontId="12" fillId="0" borderId="0" xfId="0" applyFont="1" applyProtection="1"/>
    <xf numFmtId="0" fontId="13" fillId="0" borderId="0" xfId="0" applyFont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8" fillId="0" borderId="15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0" xfId="0" applyFont="1" applyFill="1" applyProtection="1"/>
    <xf numFmtId="0" fontId="0" fillId="0" borderId="0" xfId="0" applyFill="1" applyProtection="1"/>
    <xf numFmtId="9" fontId="3" fillId="7" borderId="3" xfId="0" applyNumberFormat="1" applyFont="1" applyFill="1" applyBorder="1" applyAlignment="1" applyProtection="1">
      <alignment horizontal="center" wrapText="1"/>
      <protection hidden="1"/>
    </xf>
    <xf numFmtId="9" fontId="4" fillId="13" borderId="3" xfId="0" applyNumberFormat="1" applyFont="1" applyFill="1" applyBorder="1" applyAlignment="1" applyProtection="1">
      <alignment horizontal="center" wrapText="1"/>
      <protection hidden="1"/>
    </xf>
    <xf numFmtId="0" fontId="34" fillId="0" borderId="2" xfId="0" applyFont="1" applyBorder="1" applyProtection="1">
      <protection locked="0"/>
    </xf>
    <xf numFmtId="0" fontId="35" fillId="0" borderId="0" xfId="0" applyFont="1" applyProtection="1">
      <protection locked="0"/>
    </xf>
    <xf numFmtId="0" fontId="21" fillId="14" borderId="2" xfId="0" applyFont="1" applyFill="1" applyBorder="1" applyProtection="1">
      <protection locked="0"/>
    </xf>
    <xf numFmtId="0" fontId="4" fillId="14" borderId="1" xfId="0" applyFont="1" applyFill="1" applyBorder="1" applyAlignment="1" applyProtection="1">
      <alignment horizontal="center"/>
      <protection locked="0"/>
    </xf>
    <xf numFmtId="0" fontId="4" fillId="14" borderId="2" xfId="0" applyFont="1" applyFill="1" applyBorder="1" applyAlignment="1" applyProtection="1">
      <alignment horizontal="center"/>
      <protection locked="0"/>
    </xf>
    <xf numFmtId="0" fontId="22" fillId="14" borderId="2" xfId="0" applyFont="1" applyFill="1" applyBorder="1" applyAlignment="1" applyProtection="1">
      <alignment horizontal="center"/>
      <protection locked="0"/>
    </xf>
    <xf numFmtId="0" fontId="21" fillId="14" borderId="2" xfId="0" applyFont="1" applyFill="1" applyBorder="1" applyAlignment="1" applyProtection="1">
      <alignment horizontal="center"/>
      <protection locked="0"/>
    </xf>
    <xf numFmtId="0" fontId="34" fillId="14" borderId="2" xfId="0" applyFont="1" applyFill="1" applyBorder="1" applyProtection="1">
      <protection locked="0"/>
    </xf>
    <xf numFmtId="0" fontId="3" fillId="0" borderId="1" xfId="0" applyFont="1" applyFill="1" applyBorder="1" applyProtection="1">
      <protection hidden="1"/>
    </xf>
    <xf numFmtId="0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1" fillId="0" borderId="2" xfId="0" applyNumberFormat="1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 applyProtection="1">
      <alignment vertical="top" wrapText="1"/>
      <protection locked="0"/>
    </xf>
    <xf numFmtId="9" fontId="3" fillId="0" borderId="2" xfId="1" applyFont="1" applyFill="1" applyBorder="1" applyAlignment="1" applyProtection="1">
      <alignment vertical="top" wrapText="1"/>
      <protection locked="0"/>
    </xf>
    <xf numFmtId="0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9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Border="1" applyProtection="1">
      <protection locked="0"/>
    </xf>
    <xf numFmtId="10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10" fontId="0" fillId="0" borderId="0" xfId="0" applyNumberForma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5" fillId="0" borderId="0" xfId="0" applyFont="1" applyProtection="1">
      <protection locked="0"/>
    </xf>
    <xf numFmtId="9" fontId="3" fillId="6" borderId="0" xfId="1" applyFont="1" applyFill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32" fillId="12" borderId="1" xfId="0" applyFont="1" applyFill="1" applyBorder="1" applyAlignment="1" applyProtection="1">
      <protection locked="0"/>
    </xf>
    <xf numFmtId="0" fontId="32" fillId="12" borderId="3" xfId="0" applyFont="1" applyFill="1" applyBorder="1" applyAlignment="1" applyProtection="1">
      <protection locked="0"/>
    </xf>
    <xf numFmtId="0" fontId="32" fillId="12" borderId="8" xfId="0" applyFont="1" applyFill="1" applyBorder="1" applyAlignment="1" applyProtection="1">
      <protection locked="0"/>
    </xf>
    <xf numFmtId="0" fontId="32" fillId="12" borderId="6" xfId="0" applyFont="1" applyFill="1" applyBorder="1" applyAlignment="1" applyProtection="1">
      <protection locked="0"/>
    </xf>
    <xf numFmtId="0" fontId="4" fillId="11" borderId="17" xfId="0" applyFont="1" applyFill="1" applyBorder="1" applyProtection="1">
      <protection locked="0"/>
    </xf>
    <xf numFmtId="0" fontId="29" fillId="11" borderId="17" xfId="0" applyFont="1" applyFill="1" applyBorder="1" applyAlignment="1" applyProtection="1">
      <alignment wrapText="1"/>
      <protection locked="0"/>
    </xf>
    <xf numFmtId="0" fontId="4" fillId="11" borderId="2" xfId="0" applyFont="1" applyFill="1" applyBorder="1" applyProtection="1">
      <protection locked="0"/>
    </xf>
    <xf numFmtId="0" fontId="29" fillId="11" borderId="2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hidden="1"/>
    </xf>
    <xf numFmtId="164" fontId="3" fillId="13" borderId="3" xfId="0" applyNumberFormat="1" applyFont="1" applyFill="1" applyBorder="1" applyAlignment="1" applyProtection="1">
      <alignment horizontal="center" wrapText="1"/>
      <protection hidden="1"/>
    </xf>
    <xf numFmtId="164" fontId="3" fillId="13" borderId="2" xfId="0" applyNumberFormat="1" applyFont="1" applyFill="1" applyBorder="1" applyAlignment="1" applyProtection="1">
      <alignment horizontal="center" wrapText="1"/>
      <protection hidden="1"/>
    </xf>
    <xf numFmtId="164" fontId="3" fillId="13" borderId="0" xfId="0" applyNumberFormat="1" applyFont="1" applyFill="1" applyBorder="1" applyAlignment="1" applyProtection="1">
      <alignment horizontal="center" wrapText="1"/>
      <protection hidden="1"/>
    </xf>
    <xf numFmtId="0" fontId="3" fillId="6" borderId="2" xfId="0" applyFont="1" applyFill="1" applyBorder="1" applyProtection="1">
      <protection hidden="1"/>
    </xf>
    <xf numFmtId="0" fontId="3" fillId="7" borderId="2" xfId="0" applyFont="1" applyFill="1" applyBorder="1" applyProtection="1">
      <protection hidden="1"/>
    </xf>
    <xf numFmtId="0" fontId="3" fillId="7" borderId="2" xfId="0" applyFont="1" applyFill="1" applyBorder="1" applyAlignment="1" applyProtection="1">
      <alignment wrapText="1"/>
      <protection hidden="1"/>
    </xf>
    <xf numFmtId="0" fontId="3" fillId="7" borderId="2" xfId="0" applyFont="1" applyFill="1" applyBorder="1" applyAlignment="1" applyProtection="1">
      <alignment horizontal="left"/>
      <protection hidden="1"/>
    </xf>
    <xf numFmtId="0" fontId="3" fillId="6" borderId="2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3" fillId="7" borderId="2" xfId="0" applyFont="1" applyFill="1" applyBorder="1" applyAlignment="1" applyProtection="1">
      <alignment vertical="center" wrapText="1"/>
      <protection hidden="1"/>
    </xf>
    <xf numFmtId="0" fontId="3" fillId="6" borderId="2" xfId="0" applyFont="1" applyFill="1" applyBorder="1" applyAlignment="1" applyProtection="1">
      <alignment vertical="center" wrapText="1"/>
      <protection hidden="1"/>
    </xf>
    <xf numFmtId="0" fontId="8" fillId="0" borderId="15" xfId="0" applyFont="1" applyFill="1" applyBorder="1" applyAlignment="1" applyProtection="1">
      <alignment vertical="center"/>
      <protection hidden="1"/>
    </xf>
    <xf numFmtId="0" fontId="2" fillId="0" borderId="16" xfId="0" applyFont="1" applyFill="1" applyBorder="1" applyAlignment="1" applyProtection="1">
      <alignment vertical="center"/>
      <protection hidden="1"/>
    </xf>
    <xf numFmtId="0" fontId="2" fillId="0" borderId="15" xfId="0" applyFont="1" applyFill="1" applyBorder="1" applyAlignment="1" applyProtection="1">
      <alignment vertical="center"/>
      <protection hidden="1"/>
    </xf>
    <xf numFmtId="14" fontId="2" fillId="0" borderId="15" xfId="0" applyNumberFormat="1" applyFont="1" applyFill="1" applyBorder="1" applyAlignment="1" applyProtection="1">
      <alignment vertical="center"/>
      <protection hidden="1"/>
    </xf>
    <xf numFmtId="15" fontId="2" fillId="0" borderId="15" xfId="0" applyNumberFormat="1" applyFont="1" applyFill="1" applyBorder="1" applyAlignment="1" applyProtection="1">
      <alignment vertical="center"/>
      <protection hidden="1"/>
    </xf>
    <xf numFmtId="164" fontId="0" fillId="0" borderId="0" xfId="0" applyNumberFormat="1" applyProtection="1"/>
    <xf numFmtId="0" fontId="3" fillId="0" borderId="2" xfId="0" applyFont="1" applyBorder="1" applyAlignment="1" applyProtection="1">
      <alignment wrapText="1"/>
      <protection locked="0"/>
    </xf>
    <xf numFmtId="15" fontId="2" fillId="0" borderId="18" xfId="0" applyNumberFormat="1" applyFont="1" applyFill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 wrapText="1"/>
      <protection locked="0"/>
    </xf>
    <xf numFmtId="0" fontId="5" fillId="15" borderId="2" xfId="0" applyFont="1" applyFill="1" applyBorder="1" applyProtection="1">
      <protection hidden="1"/>
    </xf>
    <xf numFmtId="0" fontId="3" fillId="15" borderId="2" xfId="0" applyFont="1" applyFill="1" applyBorder="1" applyProtection="1">
      <protection locked="0"/>
    </xf>
    <xf numFmtId="9" fontId="3" fillId="15" borderId="2" xfId="1" applyFont="1" applyFill="1" applyBorder="1" applyAlignment="1" applyProtection="1">
      <alignment horizontal="center" wrapText="1"/>
      <protection hidden="1"/>
    </xf>
    <xf numFmtId="0" fontId="5" fillId="15" borderId="0" xfId="0" applyFont="1" applyFill="1" applyBorder="1" applyProtection="1">
      <protection hidden="1"/>
    </xf>
    <xf numFmtId="0" fontId="3" fillId="15" borderId="0" xfId="0" applyFont="1" applyFill="1" applyBorder="1" applyProtection="1">
      <protection locked="0"/>
    </xf>
    <xf numFmtId="9" fontId="3" fillId="15" borderId="0" xfId="1" applyFont="1" applyFill="1" applyBorder="1" applyAlignment="1" applyProtection="1">
      <alignment horizontal="center" wrapText="1"/>
      <protection hidden="1"/>
    </xf>
    <xf numFmtId="0" fontId="5" fillId="8" borderId="2" xfId="0" applyFont="1" applyFill="1" applyBorder="1" applyProtection="1">
      <protection hidden="1"/>
    </xf>
    <xf numFmtId="0" fontId="3" fillId="8" borderId="2" xfId="0" applyFont="1" applyFill="1" applyBorder="1" applyProtection="1">
      <protection locked="0"/>
    </xf>
    <xf numFmtId="0" fontId="3" fillId="15" borderId="2" xfId="0" applyFont="1" applyFill="1" applyBorder="1" applyProtection="1">
      <protection hidden="1"/>
    </xf>
    <xf numFmtId="164" fontId="0" fillId="0" borderId="0" xfId="0" applyNumberFormat="1" applyBorder="1" applyProtection="1">
      <protection locked="0"/>
    </xf>
    <xf numFmtId="0" fontId="3" fillId="14" borderId="4" xfId="0" applyFont="1" applyFill="1" applyBorder="1" applyAlignment="1" applyProtection="1">
      <alignment horizontal="center"/>
      <protection locked="0"/>
    </xf>
    <xf numFmtId="0" fontId="3" fillId="14" borderId="2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Protection="1">
      <protection hidden="1"/>
    </xf>
    <xf numFmtId="0" fontId="3" fillId="0" borderId="12" xfId="0" applyFont="1" applyBorder="1" applyAlignment="1" applyProtection="1">
      <alignment horizontal="left" vertical="top" wrapText="1"/>
      <protection locked="0"/>
    </xf>
    <xf numFmtId="9" fontId="3" fillId="0" borderId="2" xfId="1" applyFont="1" applyFill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horizontal="left" vertical="top" wrapText="1"/>
      <protection locked="0"/>
    </xf>
    <xf numFmtId="20" fontId="3" fillId="0" borderId="0" xfId="0" applyNumberFormat="1" applyFont="1" applyFill="1" applyBorder="1" applyProtection="1"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15" borderId="2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Protection="1">
      <protection hidden="1"/>
    </xf>
    <xf numFmtId="0" fontId="3" fillId="15" borderId="1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Font="1" applyFill="1" applyProtection="1">
      <protection hidden="1"/>
    </xf>
    <xf numFmtId="9" fontId="3" fillId="0" borderId="0" xfId="1" applyFont="1" applyFill="1" applyBorder="1" applyAlignment="1" applyProtection="1">
      <alignment horizontal="center" wrapText="1"/>
      <protection locked="0"/>
    </xf>
    <xf numFmtId="0" fontId="21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9" fontId="3" fillId="2" borderId="14" xfId="1" applyFont="1" applyFill="1" applyBorder="1" applyAlignment="1" applyProtection="1">
      <alignment horizontal="center" wrapText="1"/>
      <protection hidden="1"/>
    </xf>
    <xf numFmtId="0" fontId="4" fillId="0" borderId="2" xfId="0" applyFont="1" applyBorder="1" applyProtection="1">
      <protection locked="0"/>
    </xf>
    <xf numFmtId="0" fontId="3" fillId="15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5" fillId="15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35" fillId="0" borderId="17" xfId="0" applyFont="1" applyFill="1" applyBorder="1" applyAlignment="1" applyProtection="1">
      <alignment horizontal="left" vertical="top" wrapText="1"/>
      <protection locked="0"/>
    </xf>
    <xf numFmtId="0" fontId="16" fillId="0" borderId="7" xfId="0" applyFont="1" applyFill="1" applyBorder="1" applyAlignment="1" applyProtection="1">
      <alignment horizontal="center" vertical="top" wrapText="1"/>
      <protection locked="0"/>
    </xf>
    <xf numFmtId="0" fontId="16" fillId="0" borderId="14" xfId="0" applyFont="1" applyFill="1" applyBorder="1" applyAlignment="1" applyProtection="1">
      <alignment horizontal="center" vertical="top" wrapText="1"/>
      <protection locked="0"/>
    </xf>
    <xf numFmtId="0" fontId="28" fillId="0" borderId="0" xfId="0" applyFont="1" applyFill="1" applyProtection="1">
      <protection hidden="1"/>
    </xf>
    <xf numFmtId="0" fontId="28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hidden="1"/>
    </xf>
    <xf numFmtId="0" fontId="27" fillId="0" borderId="0" xfId="0" applyFont="1" applyFill="1" applyBorder="1" applyProtection="1"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1" fillId="0" borderId="0" xfId="0" applyFont="1" applyBorder="1" applyAlignment="1" applyProtection="1">
      <alignment vertical="top" wrapText="1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vertical="top" wrapText="1"/>
      <protection locked="0"/>
    </xf>
    <xf numFmtId="0" fontId="2" fillId="0" borderId="15" xfId="0" applyFont="1" applyFill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vertical="top" wrapText="1"/>
      <protection locked="0"/>
    </xf>
    <xf numFmtId="0" fontId="3" fillId="0" borderId="17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14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3" fillId="15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32" fillId="12" borderId="3" xfId="0" applyFont="1" applyFill="1" applyBorder="1" applyAlignment="1" applyProtection="1">
      <alignment horizontal="center"/>
      <protection locked="0"/>
    </xf>
    <xf numFmtId="0" fontId="32" fillId="12" borderId="6" xfId="0" applyFont="1" applyFill="1" applyBorder="1" applyAlignment="1" applyProtection="1">
      <alignment horizontal="center"/>
      <protection locked="0"/>
    </xf>
    <xf numFmtId="0" fontId="4" fillId="11" borderId="17" xfId="0" applyFont="1" applyFill="1" applyBorder="1" applyAlignment="1" applyProtection="1">
      <alignment horizontal="center"/>
      <protection locked="0"/>
    </xf>
    <xf numFmtId="0" fontId="4" fillId="11" borderId="2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0" fontId="21" fillId="0" borderId="2" xfId="0" applyFont="1" applyFill="1" applyBorder="1" applyAlignment="1" applyProtection="1">
      <alignment horizontal="center"/>
      <protection locked="0"/>
    </xf>
    <xf numFmtId="0" fontId="37" fillId="0" borderId="2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8" borderId="7" xfId="0" applyFont="1" applyFill="1" applyBorder="1" applyAlignment="1" applyProtection="1">
      <alignment horizontal="center"/>
      <protection locked="0"/>
    </xf>
    <xf numFmtId="2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2" fillId="12" borderId="1" xfId="0" applyFont="1" applyFill="1" applyBorder="1" applyAlignment="1" applyProtection="1">
      <alignment horizontal="center"/>
      <protection locked="0"/>
    </xf>
    <xf numFmtId="0" fontId="32" fillId="12" borderId="8" xfId="0" applyFont="1" applyFill="1" applyBorder="1" applyAlignment="1" applyProtection="1">
      <alignment horizontal="center"/>
      <protection locked="0"/>
    </xf>
    <xf numFmtId="0" fontId="3" fillId="0" borderId="2" xfId="0" applyNumberFormat="1" applyFont="1" applyBorder="1" applyAlignment="1" applyProtection="1">
      <alignment vertical="center" wrapText="1"/>
      <protection locked="0"/>
    </xf>
    <xf numFmtId="14" fontId="2" fillId="0" borderId="15" xfId="0" applyNumberFormat="1" applyFont="1" applyFill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21" fillId="0" borderId="3" xfId="0" applyFont="1" applyBorder="1" applyAlignment="1" applyProtection="1">
      <alignment horizontal="center"/>
      <protection locked="0"/>
    </xf>
    <xf numFmtId="0" fontId="5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locked="0"/>
    </xf>
    <xf numFmtId="9" fontId="3" fillId="2" borderId="7" xfId="1" applyFont="1" applyFill="1" applyBorder="1" applyAlignment="1" applyProtection="1">
      <alignment horizont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9" fontId="3" fillId="2" borderId="0" xfId="1" applyFont="1" applyFill="1" applyBorder="1" applyAlignment="1" applyProtection="1">
      <alignment horizontal="center" wrapText="1"/>
      <protection hidden="1"/>
    </xf>
    <xf numFmtId="0" fontId="5" fillId="6" borderId="11" xfId="0" applyFont="1" applyFill="1" applyBorder="1" applyProtection="1">
      <protection hidden="1"/>
    </xf>
    <xf numFmtId="0" fontId="3" fillId="0" borderId="7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wrapText="1"/>
      <protection hidden="1"/>
    </xf>
    <xf numFmtId="0" fontId="11" fillId="0" borderId="4" xfId="0" applyFont="1" applyBorder="1" applyAlignment="1" applyProtection="1">
      <alignment horizontal="center" wrapText="1"/>
      <protection hidden="1"/>
    </xf>
    <xf numFmtId="0" fontId="6" fillId="0" borderId="4" xfId="0" applyFont="1" applyBorder="1" applyAlignment="1" applyProtection="1">
      <alignment horizontal="center" wrapText="1"/>
      <protection hidden="1"/>
    </xf>
    <xf numFmtId="0" fontId="5" fillId="0" borderId="11" xfId="0" applyFont="1" applyFill="1" applyBorder="1" applyProtection="1">
      <protection hidden="1"/>
    </xf>
    <xf numFmtId="0" fontId="6" fillId="0" borderId="14" xfId="0" applyFont="1" applyBorder="1" applyAlignment="1" applyProtection="1">
      <alignment horizontal="center" wrapText="1"/>
      <protection hidden="1"/>
    </xf>
    <xf numFmtId="0" fontId="3" fillId="8" borderId="6" xfId="0" applyFont="1" applyFill="1" applyBorder="1" applyAlignment="1" applyProtection="1">
      <alignment horizontal="center"/>
      <protection locked="0"/>
    </xf>
    <xf numFmtId="0" fontId="35" fillId="0" borderId="2" xfId="1" applyNumberFormat="1" applyFont="1" applyFill="1" applyBorder="1" applyAlignment="1" applyProtection="1">
      <alignment horizontal="center" vertical="top" wrapText="1"/>
      <protection locked="0"/>
    </xf>
    <xf numFmtId="9" fontId="3" fillId="0" borderId="0" xfId="0" applyNumberFormat="1" applyFont="1" applyProtection="1">
      <protection locked="0"/>
    </xf>
    <xf numFmtId="10" fontId="0" fillId="0" borderId="0" xfId="0" applyNumberFormat="1" applyAlignment="1" applyProtection="1">
      <alignment horizontal="center"/>
      <protection locked="0"/>
    </xf>
    <xf numFmtId="164" fontId="17" fillId="0" borderId="0" xfId="0" applyNumberFormat="1" applyFont="1" applyProtection="1">
      <protection locked="0"/>
    </xf>
    <xf numFmtId="164" fontId="17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9" fontId="1" fillId="0" borderId="0" xfId="0" applyNumberFormat="1" applyFont="1" applyAlignment="1" applyProtection="1">
      <alignment horizontal="left"/>
      <protection locked="0"/>
    </xf>
    <xf numFmtId="0" fontId="19" fillId="9" borderId="11" xfId="0" applyFont="1" applyFill="1" applyBorder="1" applyAlignment="1" applyProtection="1">
      <alignment horizontal="center"/>
    </xf>
    <xf numFmtId="0" fontId="18" fillId="10" borderId="23" xfId="0" applyFont="1" applyFill="1" applyBorder="1" applyProtection="1"/>
    <xf numFmtId="0" fontId="18" fillId="9" borderId="23" xfId="0" applyFont="1" applyFill="1" applyBorder="1" applyProtection="1"/>
    <xf numFmtId="0" fontId="18" fillId="9" borderId="8" xfId="0" applyFont="1" applyFill="1" applyBorder="1" applyProtection="1"/>
    <xf numFmtId="0" fontId="19" fillId="9" borderId="12" xfId="0" applyFont="1" applyFill="1" applyBorder="1" applyAlignment="1" applyProtection="1">
      <alignment horizontal="center"/>
    </xf>
    <xf numFmtId="9" fontId="18" fillId="10" borderId="25" xfId="0" applyNumberFormat="1" applyFont="1" applyFill="1" applyBorder="1" applyAlignment="1" applyProtection="1">
      <alignment horizontal="right" vertical="center"/>
    </xf>
    <xf numFmtId="9" fontId="18" fillId="9" borderId="25" xfId="0" applyNumberFormat="1" applyFont="1" applyFill="1" applyBorder="1" applyAlignment="1" applyProtection="1">
      <alignment horizontal="right" vertical="center"/>
    </xf>
    <xf numFmtId="9" fontId="18" fillId="9" borderId="25" xfId="0" applyNumberFormat="1" applyFont="1" applyFill="1" applyBorder="1" applyProtection="1"/>
    <xf numFmtId="9" fontId="18" fillId="10" borderId="25" xfId="0" applyNumberFormat="1" applyFont="1" applyFill="1" applyBorder="1" applyProtection="1"/>
    <xf numFmtId="9" fontId="18" fillId="9" borderId="17" xfId="0" applyNumberFormat="1" applyFont="1" applyFill="1" applyBorder="1" applyProtection="1"/>
    <xf numFmtId="0" fontId="3" fillId="0" borderId="4" xfId="0" applyFont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18" borderId="2" xfId="0" applyFont="1" applyFill="1" applyBorder="1" applyProtection="1">
      <protection hidden="1"/>
    </xf>
    <xf numFmtId="0" fontId="38" fillId="19" borderId="2" xfId="0" applyFont="1" applyFill="1" applyBorder="1" applyProtection="1">
      <protection hidden="1"/>
    </xf>
    <xf numFmtId="0" fontId="3" fillId="18" borderId="2" xfId="0" applyFont="1" applyFill="1" applyBorder="1" applyAlignment="1" applyProtection="1">
      <alignment horizontal="left"/>
      <protection hidden="1"/>
    </xf>
    <xf numFmtId="0" fontId="3" fillId="18" borderId="2" xfId="0" applyFont="1" applyFill="1" applyBorder="1" applyAlignment="1" applyProtection="1">
      <alignment wrapText="1"/>
      <protection hidden="1"/>
    </xf>
    <xf numFmtId="0" fontId="3" fillId="18" borderId="2" xfId="0" applyFont="1" applyFill="1" applyBorder="1" applyAlignment="1" applyProtection="1">
      <alignment vertical="center" wrapText="1"/>
      <protection hidden="1"/>
    </xf>
    <xf numFmtId="0" fontId="38" fillId="19" borderId="2" xfId="0" applyFont="1" applyFill="1" applyBorder="1" applyAlignment="1" applyProtection="1">
      <alignment wrapText="1"/>
      <protection hidden="1"/>
    </xf>
    <xf numFmtId="0" fontId="38" fillId="19" borderId="2" xfId="0" applyFont="1" applyFill="1" applyBorder="1" applyAlignment="1" applyProtection="1">
      <alignment horizontal="left"/>
      <protection hidden="1"/>
    </xf>
    <xf numFmtId="0" fontId="38" fillId="19" borderId="2" xfId="0" applyFont="1" applyFill="1" applyBorder="1" applyAlignment="1" applyProtection="1">
      <alignment vertical="center" wrapText="1"/>
      <protection hidden="1"/>
    </xf>
    <xf numFmtId="164" fontId="3" fillId="0" borderId="0" xfId="0" applyNumberFormat="1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9" fontId="3" fillId="0" borderId="2" xfId="1" applyFont="1" applyFill="1" applyBorder="1" applyAlignment="1" applyProtection="1">
      <alignment wrapText="1"/>
      <protection locked="0"/>
    </xf>
    <xf numFmtId="0" fontId="3" fillId="15" borderId="2" xfId="0" applyNumberFormat="1" applyFont="1" applyFill="1" applyBorder="1" applyAlignment="1" applyProtection="1">
      <alignment vertical="center" wrapText="1"/>
      <protection locked="0"/>
    </xf>
    <xf numFmtId="164" fontId="18" fillId="10" borderId="0" xfId="0" applyNumberFormat="1" applyFont="1" applyFill="1" applyProtection="1"/>
    <xf numFmtId="9" fontId="18" fillId="10" borderId="25" xfId="0" applyNumberFormat="1" applyFont="1" applyFill="1" applyBorder="1" applyAlignment="1" applyProtection="1">
      <alignment wrapText="1"/>
    </xf>
    <xf numFmtId="164" fontId="18" fillId="10" borderId="0" xfId="1" applyNumberFormat="1" applyFont="1" applyFill="1" applyProtection="1"/>
    <xf numFmtId="9" fontId="18" fillId="10" borderId="0" xfId="0" applyNumberFormat="1" applyFont="1" applyFill="1" applyProtection="1"/>
    <xf numFmtId="9" fontId="18" fillId="10" borderId="0" xfId="0" applyNumberFormat="1" applyFont="1" applyFill="1" applyAlignment="1" applyProtection="1">
      <alignment horizontal="right" vertical="center"/>
    </xf>
    <xf numFmtId="0" fontId="23" fillId="0" borderId="0" xfId="0" applyFont="1" applyAlignment="1" applyProtection="1">
      <alignment horizontal="center"/>
    </xf>
    <xf numFmtId="0" fontId="20" fillId="16" borderId="19" xfId="0" applyFont="1" applyFill="1" applyBorder="1" applyAlignment="1" applyProtection="1">
      <alignment horizontal="center" vertical="center"/>
    </xf>
    <xf numFmtId="0" fontId="20" fillId="16" borderId="0" xfId="0" applyFont="1" applyFill="1" applyBorder="1" applyAlignment="1" applyProtection="1">
      <alignment horizontal="center" vertical="center"/>
    </xf>
    <xf numFmtId="17" fontId="24" fillId="0" borderId="0" xfId="0" applyNumberFormat="1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14" fontId="2" fillId="0" borderId="15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</xf>
    <xf numFmtId="0" fontId="3" fillId="14" borderId="1" xfId="0" applyFont="1" applyFill="1" applyBorder="1" applyAlignment="1" applyProtection="1">
      <alignment horizontal="center"/>
      <protection locked="0"/>
    </xf>
    <xf numFmtId="0" fontId="3" fillId="14" borderId="4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17" fontId="24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15" fontId="2" fillId="0" borderId="15" xfId="0" applyNumberFormat="1" applyFont="1" applyFill="1" applyBorder="1" applyAlignment="1" applyProtection="1">
      <alignment horizontal="left" vertical="center"/>
      <protection hidden="1"/>
    </xf>
    <xf numFmtId="0" fontId="3" fillId="14" borderId="2" xfId="0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 applyProtection="1">
      <alignment horizontal="left" vertical="center"/>
      <protection hidden="1"/>
    </xf>
    <xf numFmtId="0" fontId="20" fillId="16" borderId="19" xfId="0" applyFont="1" applyFill="1" applyBorder="1" applyAlignment="1" applyProtection="1">
      <alignment horizontal="center" vertical="center"/>
      <protection locked="0"/>
    </xf>
    <xf numFmtId="0" fontId="20" fillId="16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6" xfId="0" applyFont="1" applyFill="1" applyBorder="1" applyAlignment="1" applyProtection="1">
      <alignment horizontal="center" vertical="top" wrapText="1"/>
      <protection hidden="1"/>
    </xf>
    <xf numFmtId="0" fontId="9" fillId="0" borderId="24" xfId="0" applyFont="1" applyFill="1" applyBorder="1" applyAlignment="1" applyProtection="1">
      <alignment horizontal="center" vertical="top" wrapText="1"/>
      <protection hidden="1"/>
    </xf>
    <xf numFmtId="0" fontId="16" fillId="0" borderId="11" xfId="0" applyFont="1" applyFill="1" applyBorder="1" applyAlignment="1" applyProtection="1">
      <alignment horizontal="center" vertical="top" wrapText="1"/>
      <protection hidden="1"/>
    </xf>
    <xf numFmtId="0" fontId="16" fillId="0" borderId="7" xfId="0" applyFont="1" applyFill="1" applyBorder="1" applyAlignment="1" applyProtection="1">
      <alignment horizontal="center" vertical="top" wrapText="1"/>
      <protection hidden="1"/>
    </xf>
    <xf numFmtId="0" fontId="16" fillId="0" borderId="14" xfId="0" applyFont="1" applyFill="1" applyBorder="1" applyAlignment="1" applyProtection="1">
      <alignment horizontal="center" vertical="top" wrapText="1"/>
      <protection hidden="1"/>
    </xf>
    <xf numFmtId="0" fontId="16" fillId="15" borderId="11" xfId="0" applyFont="1" applyFill="1" applyBorder="1" applyAlignment="1" applyProtection="1">
      <alignment horizontal="center" vertical="top" wrapText="1"/>
      <protection hidden="1"/>
    </xf>
    <xf numFmtId="0" fontId="16" fillId="15" borderId="7" xfId="0" applyFont="1" applyFill="1" applyBorder="1" applyAlignment="1" applyProtection="1">
      <alignment horizontal="center" vertical="top" wrapText="1"/>
      <protection hidden="1"/>
    </xf>
    <xf numFmtId="0" fontId="16" fillId="15" borderId="14" xfId="0" applyFont="1" applyFill="1" applyBorder="1" applyAlignment="1" applyProtection="1">
      <alignment horizontal="center" vertical="top" wrapText="1"/>
      <protection hidden="1"/>
    </xf>
    <xf numFmtId="0" fontId="9" fillId="15" borderId="8" xfId="0" applyFont="1" applyFill="1" applyBorder="1" applyAlignment="1" applyProtection="1">
      <alignment horizontal="center" vertical="top" wrapText="1"/>
      <protection hidden="1"/>
    </xf>
    <xf numFmtId="0" fontId="9" fillId="15" borderId="6" xfId="0" applyFont="1" applyFill="1" applyBorder="1" applyAlignment="1" applyProtection="1">
      <alignment horizontal="center" vertical="top" wrapText="1"/>
      <protection hidden="1"/>
    </xf>
    <xf numFmtId="0" fontId="9" fillId="15" borderId="24" xfId="0" applyFont="1" applyFill="1" applyBorder="1" applyAlignment="1" applyProtection="1">
      <alignment horizontal="center" vertical="top" wrapText="1"/>
      <protection hidden="1"/>
    </xf>
    <xf numFmtId="0" fontId="16" fillId="17" borderId="11" xfId="0" applyFont="1" applyFill="1" applyBorder="1" applyAlignment="1" applyProtection="1">
      <alignment horizontal="center" vertical="top" wrapText="1"/>
      <protection hidden="1"/>
    </xf>
    <xf numFmtId="0" fontId="16" fillId="17" borderId="7" xfId="0" applyFont="1" applyFill="1" applyBorder="1" applyAlignment="1" applyProtection="1">
      <alignment horizontal="center" vertical="top" wrapText="1"/>
      <protection hidden="1"/>
    </xf>
    <xf numFmtId="0" fontId="16" fillId="17" borderId="14" xfId="0" applyFont="1" applyFill="1" applyBorder="1" applyAlignment="1" applyProtection="1">
      <alignment horizontal="center" vertical="top" wrapText="1"/>
      <protection hidden="1"/>
    </xf>
    <xf numFmtId="0" fontId="9" fillId="17" borderId="8" xfId="0" applyFont="1" applyFill="1" applyBorder="1" applyAlignment="1" applyProtection="1">
      <alignment horizontal="center" vertical="top" wrapText="1"/>
      <protection hidden="1"/>
    </xf>
    <xf numFmtId="0" fontId="9" fillId="17" borderId="6" xfId="0" applyFont="1" applyFill="1" applyBorder="1" applyAlignment="1" applyProtection="1">
      <alignment horizontal="center" vertical="top" wrapText="1"/>
      <protection hidden="1"/>
    </xf>
    <xf numFmtId="0" fontId="9" fillId="17" borderId="24" xfId="0" applyFont="1" applyFill="1" applyBorder="1" applyAlignment="1" applyProtection="1">
      <alignment horizontal="center" vertical="top" wrapText="1"/>
      <protection hidden="1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3" fillId="8" borderId="4" xfId="0" applyFont="1" applyFill="1" applyBorder="1" applyAlignment="1" applyProtection="1">
      <alignment horizontal="center"/>
      <protection locked="0"/>
    </xf>
    <xf numFmtId="0" fontId="4" fillId="11" borderId="20" xfId="0" applyFont="1" applyFill="1" applyBorder="1" applyAlignment="1" applyProtection="1">
      <alignment horizontal="center" vertical="center" wrapText="1"/>
      <protection locked="0"/>
    </xf>
    <xf numFmtId="0" fontId="4" fillId="11" borderId="21" xfId="0" applyFont="1" applyFill="1" applyBorder="1" applyAlignment="1" applyProtection="1">
      <alignment horizontal="center" vertical="center" wrapText="1"/>
      <protection locked="0"/>
    </xf>
    <xf numFmtId="0" fontId="4" fillId="11" borderId="22" xfId="0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19" borderId="0" xfId="0" applyFont="1" applyFill="1" applyAlignment="1" applyProtection="1">
      <alignment horizontal="center" vertical="center" wrapText="1"/>
      <protection locked="0"/>
    </xf>
    <xf numFmtId="0" fontId="8" fillId="15" borderId="11" xfId="0" applyFont="1" applyFill="1" applyBorder="1" applyAlignment="1" applyProtection="1">
      <alignment horizontal="center" vertical="top" wrapText="1"/>
      <protection hidden="1"/>
    </xf>
    <xf numFmtId="0" fontId="3" fillId="2" borderId="7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garde'!$B$85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garde'!$B$86:$B$97</c:f>
              <c:numCache>
                <c:formatCode>0%</c:formatCode>
                <c:ptCount val="12"/>
                <c:pt idx="0">
                  <c:v>0.83</c:v>
                </c:pt>
                <c:pt idx="2">
                  <c:v>0.8</c:v>
                </c:pt>
                <c:pt idx="4">
                  <c:v>1</c:v>
                </c:pt>
                <c:pt idx="6">
                  <c:v>0.75</c:v>
                </c:pt>
                <c:pt idx="8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E1-4570-AA3F-D85C74103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36264"/>
        <c:axId val="415337440"/>
      </c:barChart>
      <c:catAx>
        <c:axId val="415336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37440"/>
        <c:crosses val="autoZero"/>
        <c:auto val="1"/>
        <c:lblAlgn val="ctr"/>
        <c:lblOffset val="100"/>
        <c:noMultiLvlLbl val="0"/>
      </c:catAx>
      <c:valAx>
        <c:axId val="4153374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36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EXP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garde'!$C$71:$C$82</c:f>
              <c:numCache>
                <c:formatCode>0%</c:formatCode>
                <c:ptCount val="12"/>
                <c:pt idx="0">
                  <c:v>0.752</c:v>
                </c:pt>
                <c:pt idx="2">
                  <c:v>0.75</c:v>
                </c:pt>
                <c:pt idx="4">
                  <c:v>0.81499999999999995</c:v>
                </c:pt>
                <c:pt idx="6">
                  <c:v>0.78</c:v>
                </c:pt>
                <c:pt idx="8">
                  <c:v>0.92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A7-4118-9CE5-A1F839BF5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10392"/>
        <c:axId val="415311960"/>
      </c:barChart>
      <c:catAx>
        <c:axId val="415310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1960"/>
        <c:crosses val="autoZero"/>
        <c:auto val="1"/>
        <c:lblAlgn val="ctr"/>
        <c:lblOffset val="100"/>
        <c:noMultiLvlLbl val="0"/>
      </c:catAx>
      <c:valAx>
        <c:axId val="415311960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0392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du froid EXP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garde'!$C$86:$C$97</c:f>
              <c:numCache>
                <c:formatCode>0%</c:formatCode>
                <c:ptCount val="12"/>
                <c:pt idx="0">
                  <c:v>0.83</c:v>
                </c:pt>
                <c:pt idx="2">
                  <c:v>0.8</c:v>
                </c:pt>
                <c:pt idx="4">
                  <c:v>1</c:v>
                </c:pt>
                <c:pt idx="6">
                  <c:v>0.75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B4-4F96-9110-2CCF3D6DF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17448"/>
        <c:axId val="415313136"/>
      </c:barChart>
      <c:catAx>
        <c:axId val="415317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3136"/>
        <c:crosses val="autoZero"/>
        <c:auto val="1"/>
        <c:lblAlgn val="ctr"/>
        <c:lblOffset val="100"/>
        <c:noMultiLvlLbl val="0"/>
      </c:catAx>
      <c:valAx>
        <c:axId val="415313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74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EXP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garde'!$C$101:$C$112</c:f>
              <c:numCache>
                <c:formatCode>0%</c:formatCode>
                <c:ptCount val="12"/>
                <c:pt idx="0">
                  <c:v>0.90900000000000003</c:v>
                </c:pt>
                <c:pt idx="2">
                  <c:v>0.82</c:v>
                </c:pt>
                <c:pt idx="4">
                  <c:v>0.72599999999999998</c:v>
                </c:pt>
                <c:pt idx="6">
                  <c:v>0.621</c:v>
                </c:pt>
                <c:pt idx="8">
                  <c:v>0.91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15-441C-880F-2520BDB2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13528"/>
        <c:axId val="415317056"/>
      </c:barChart>
      <c:catAx>
        <c:axId val="415313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7056"/>
        <c:crosses val="autoZero"/>
        <c:auto val="1"/>
        <c:lblAlgn val="ctr"/>
        <c:lblOffset val="100"/>
        <c:noMultiLvlLbl val="0"/>
      </c:catAx>
      <c:valAx>
        <c:axId val="41531705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35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actions correctives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garde'!$B$115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garde'!$B$116:$B$127</c:f>
              <c:numCache>
                <c:formatCode>0%</c:formatCode>
                <c:ptCount val="12"/>
                <c:pt idx="8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A-49BD-950D-352767782E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15314312"/>
        <c:axId val="415318624"/>
      </c:barChart>
      <c:catAx>
        <c:axId val="415314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8624"/>
        <c:crosses val="autoZero"/>
        <c:auto val="1"/>
        <c:lblAlgn val="ctr"/>
        <c:lblOffset val="100"/>
        <c:noMultiLvlLbl val="0"/>
      </c:catAx>
      <c:valAx>
        <c:axId val="415318624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43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action</a:t>
            </a:r>
            <a:r>
              <a:rPr lang="fr-FR" baseline="0"/>
              <a:t> correctives</a:t>
            </a:r>
            <a:r>
              <a:rPr lang="fr-FR"/>
              <a:t> EXP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'Page de garde'!$A$116:$A$127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garde'!$C$116:$C$127</c:f>
              <c:numCache>
                <c:formatCode>0%</c:formatCode>
                <c:ptCount val="12"/>
                <c:pt idx="8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D9-494B-92AF-23EC4E83E1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15319408"/>
        <c:axId val="416990872"/>
      </c:barChart>
      <c:catAx>
        <c:axId val="41531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6990872"/>
        <c:crosses val="autoZero"/>
        <c:auto val="1"/>
        <c:lblAlgn val="ctr"/>
        <c:lblOffset val="100"/>
        <c:noMultiLvlLbl val="0"/>
      </c:catAx>
      <c:valAx>
        <c:axId val="416990872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94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Note de l'entrepôt</a:t>
            </a:r>
          </a:p>
        </c:rich>
      </c:tx>
      <c:layout>
        <c:manualLayout>
          <c:xMode val="edge"/>
          <c:yMode val="edge"/>
          <c:x val="3.0944467666075458E-2"/>
          <c:y val="2.7777574314838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9B-4684-94BE-CB6391A6805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9B-4684-94BE-CB6391A6805F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A9B-4684-94BE-CB6391A680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A9B-4684-94BE-CB6391A6805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jui_15!$A$24:$B$24</c:f>
              <c:numCache>
                <c:formatCode>0.0%</c:formatCode>
                <c:ptCount val="2"/>
                <c:pt idx="0" formatCode="0%">
                  <c:v>0.49645390070921985</c:v>
                </c:pt>
                <c:pt idx="1">
                  <c:v>0.50354609929078009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A9B-4684-94BE-CB6391A68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Points transverses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C38-464A-AAA3-FB726DE8855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C38-464A-AAA3-FB726DE8855F}"/>
              </c:ext>
            </c:extLst>
          </c:dPt>
          <c:dLbls>
            <c:dLbl>
              <c:idx val="0"/>
              <c:layout>
                <c:manualLayout>
                  <c:x val="0.10568308871249357"/>
                  <c:y val="-0.720471286172173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C38-464A-AAA3-FB726DE885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C38-464A-AAA3-FB726DE8855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jui_15!$D$24:$E$24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38-464A-AAA3-FB726DE88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Produits frais</a:t>
            </a:r>
          </a:p>
        </c:rich>
      </c:tx>
      <c:layout>
        <c:manualLayout>
          <c:xMode val="edge"/>
          <c:yMode val="edge"/>
          <c:x val="2.4236005587020921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F1-4982-8AAC-7820861DB05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2F1-4982-8AAC-7820861DB059}"/>
              </c:ext>
            </c:extLst>
          </c:dPt>
          <c:dLbls>
            <c:dLbl>
              <c:idx val="0"/>
              <c:layout>
                <c:manualLayout>
                  <c:x val="0.25126337214533523"/>
                  <c:y val="-0.768716619628190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2F1-4982-8AAC-7820861DB05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2F1-4982-8AAC-7820861DB05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jui_15!$D$25:$E$25</c:f>
              <c:numCache>
                <c:formatCode>0.0%</c:formatCode>
                <c:ptCount val="2"/>
                <c:pt idx="0">
                  <c:v>0.49</c:v>
                </c:pt>
                <c:pt idx="1">
                  <c:v>0.51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1-4982-8AAC-7820861D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Fruits et légumes</a:t>
            </a:r>
          </a:p>
        </c:rich>
      </c:tx>
      <c:layout>
        <c:manualLayout>
          <c:xMode val="edge"/>
          <c:yMode val="edge"/>
          <c:x val="2.9956665973938008E-3"/>
          <c:y val="3.419141914191418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A-49E7-879E-EF7C4DD2965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A-49E7-879E-EF7C4DD2965A}"/>
              </c:ext>
            </c:extLst>
          </c:dPt>
          <c:dLbls>
            <c:dLbl>
              <c:idx val="0"/>
              <c:layout>
                <c:manualLayout>
                  <c:x val="0.23424408635295546"/>
                  <c:y val="-0.76059037605454871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CA-49E7-879E-EF7C4DD2965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CA-49E7-879E-EF7C4DD2965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jui_15!$D$26:$E$26</c:f>
              <c:numCache>
                <c:formatCode>0.0%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A-49E7-879E-EF7C4DD29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Gestion du froid</a:t>
            </a:r>
          </a:p>
        </c:rich>
      </c:tx>
      <c:layout>
        <c:manualLayout>
          <c:xMode val="edge"/>
          <c:yMode val="edge"/>
          <c:x val="2.9956665973938008E-3"/>
          <c:y val="2.77776928369390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D6-422C-A8C7-A129564AE49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9D6-422C-A8C7-A129564AE495}"/>
              </c:ext>
            </c:extLst>
          </c:dPt>
          <c:dLbls>
            <c:dLbl>
              <c:idx val="0"/>
              <c:layout>
                <c:manualLayout>
                  <c:x val="0.16675386683028739"/>
                  <c:y val="-0.784999176755659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9D6-422C-A8C7-A129564AE49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9D6-422C-A8C7-A129564AE49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jui_15!$D$27:$E$27</c:f>
              <c:numCache>
                <c:formatCode>0.00%</c:formatCode>
                <c:ptCount val="2"/>
                <c:pt idx="0" formatCode="0%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9D6-422C-A8C7-A129564AE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fruits et légumes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garde'!$B$70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garde'!$A$71:$A$82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garde'!$B$71:$B$82</c:f>
              <c:numCache>
                <c:formatCode>0%</c:formatCode>
                <c:ptCount val="12"/>
                <c:pt idx="0">
                  <c:v>0.752</c:v>
                </c:pt>
                <c:pt idx="2">
                  <c:v>0.75</c:v>
                </c:pt>
                <c:pt idx="4">
                  <c:v>0.81499999999999995</c:v>
                </c:pt>
                <c:pt idx="6">
                  <c:v>0.78200000000000003</c:v>
                </c:pt>
                <c:pt idx="8">
                  <c:v>0.76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A-497C-9F40-0554D0946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41360"/>
        <c:axId val="415337832"/>
      </c:barChart>
      <c:catAx>
        <c:axId val="41534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37832"/>
        <c:crosses val="autoZero"/>
        <c:auto val="1"/>
        <c:lblAlgn val="ctr"/>
        <c:lblOffset val="100"/>
        <c:noMultiLvlLbl val="0"/>
      </c:catAx>
      <c:valAx>
        <c:axId val="415337832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41360"/>
        <c:crosses val="autoZero"/>
        <c:crossBetween val="between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Gestion des produits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de la mer</a:t>
            </a:r>
          </a:p>
        </c:rich>
      </c:tx>
      <c:layout>
        <c:manualLayout>
          <c:xMode val="edge"/>
          <c:yMode val="edge"/>
          <c:x val="3.2041994750656171E-3"/>
          <c:y val="4.4129310568852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388-48B4-83B9-305C02F7C21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388-48B4-83B9-305C02F7C21A}"/>
              </c:ext>
            </c:extLst>
          </c:dPt>
          <c:dLbls>
            <c:dLbl>
              <c:idx val="0"/>
              <c:layout>
                <c:manualLayout>
                  <c:x val="0.10468178337254327"/>
                  <c:y val="-0.68608187578215551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fr-FR"/>
                      <a:t> [POURCENTAGE]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388-48B4-83B9-305C02F7C21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388-48B4-83B9-305C02F7C21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jui_15!$D$28:$E$28</c:f>
              <c:numCache>
                <c:formatCode>0.00%</c:formatCode>
                <c:ptCount val="2"/>
                <c:pt idx="0" formatCode="0.0%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88-48B4-83B9-305C02F7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exploitation</a:t>
            </a:r>
          </a:p>
        </c:rich>
      </c:tx>
      <c:layout>
        <c:manualLayout>
          <c:xMode val="edge"/>
          <c:yMode val="edge"/>
          <c:x val="3.0944467666075458E-2"/>
          <c:y val="2.77777165966142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02332574675652"/>
          <c:y val="0.19672281743530479"/>
          <c:w val="0.45394111775517776"/>
          <c:h val="0.725342896904982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7B-495A-9FC6-0C51DCA5247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7B-495A-9FC6-0C51DCA5247C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77B-495A-9FC6-0C51DCA524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77B-495A-9FC6-0C51DCA524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Septembre!$A$24:$B$24</c:f>
              <c:numCache>
                <c:formatCode>0.0%</c:formatCode>
                <c:ptCount val="2"/>
                <c:pt idx="0" formatCode="0%">
                  <c:v>0.84813186813186814</c:v>
                </c:pt>
                <c:pt idx="1">
                  <c:v>0.15186813186813186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7B-495A-9FC6-0C51DCA5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0B-44C4-85F0-B58861C6B1A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A0B-44C4-85F0-B58861C6B1A0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fld id="{74CFEA0D-9905-4756-AFBB-8C0F25D4FE35}" type="PERCENTAGE">
                      <a:rPr lang="en-US" sz="1400"/>
                      <a:pPr>
                        <a:defRPr sz="1600" b="0" i="0" u="none" strike="noStrike" baseline="0">
                          <a:solidFill>
                            <a:srgbClr val="000000"/>
                          </a:solidFill>
                          <a:latin typeface="Calibri"/>
                          <a:ea typeface="Calibri"/>
                          <a:cs typeface="Calibri"/>
                        </a:defRPr>
                      </a:pPr>
                      <a:t>[POURCENTAGE]</a:t>
                    </a:fld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A0B-44C4-85F0-B58861C6B1A0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A0B-44C4-85F0-B58861C6B1A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Septembre!$F$21:$G$21</c:f>
              <c:numCache>
                <c:formatCode>0.0%</c:formatCode>
                <c:ptCount val="2"/>
                <c:pt idx="0">
                  <c:v>0.76923076923076927</c:v>
                </c:pt>
                <c:pt idx="1">
                  <c:v>0.23076923076923073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A0B-44C4-85F0-B58861C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Produits frais TECH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22-4EE6-BF0D-3474C5129ED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422-4EE6-BF0D-3474C5129EDA}"/>
              </c:ext>
            </c:extLst>
          </c:dPt>
          <c:dLbls>
            <c:dLbl>
              <c:idx val="0"/>
              <c:layout>
                <c:manualLayout>
                  <c:x val="0.25126337214533523"/>
                  <c:y val="-0.768716619628190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22-4EE6-BF0D-3474C5129E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422-4EE6-BF0D-3474C5129ED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Septembre!$F$22:$G$22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22-4EE6-BF0D-3474C5129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EXP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C2-4BC4-BEAA-737B0E65B94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C2-4BC4-BEAA-737B0E65B947}"/>
              </c:ext>
            </c:extLst>
          </c:dPt>
          <c:dLbls>
            <c:dLbl>
              <c:idx val="0"/>
              <c:layout>
                <c:manualLayout>
                  <c:x val="0.21638120702853447"/>
                  <c:y val="-0.82866154374818735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C2-4BC4-BEAA-737B0E65B9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C2-4BC4-BEAA-737B0E65B94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Septembre!$F$31:$G$31</c:f>
              <c:numCache>
                <c:formatCode>0.0%</c:formatCode>
                <c:ptCount val="2"/>
                <c:pt idx="0">
                  <c:v>0.7627272727272727</c:v>
                </c:pt>
                <c:pt idx="1">
                  <c:v>0.2372727272727273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2C2-4BC4-BEAA-737B0E65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EXP</a:t>
            </a:r>
          </a:p>
        </c:rich>
      </c:tx>
      <c:layout>
        <c:manualLayout>
          <c:xMode val="edge"/>
          <c:yMode val="edge"/>
          <c:x val="2.9956665973938008E-3"/>
          <c:y val="2.777777777777777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28-450E-8DE6-0E85463504D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628-450E-8DE6-0E85463504D5}"/>
              </c:ext>
            </c:extLst>
          </c:dPt>
          <c:dLbls>
            <c:dLbl>
              <c:idx val="0"/>
              <c:layout>
                <c:manualLayout>
                  <c:x val="0.19770291176945989"/>
                  <c:y val="-0.839760650278538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628-450E-8DE6-0E85463504D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628-450E-8DE6-0E85463504D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Septembre!$F$32:$G$32</c:f>
              <c:numCache>
                <c:formatCode>0.00%</c:formatCode>
                <c:ptCount val="2"/>
                <c:pt idx="0" formatCode="0%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28-450E-8DE6-0E854635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EXP</a:t>
            </a:r>
          </a:p>
        </c:rich>
      </c:tx>
      <c:layout>
        <c:manualLayout>
          <c:xMode val="edge"/>
          <c:yMode val="edge"/>
          <c:x val="3.2041994750656171E-3"/>
          <c:y val="3.754469370573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F1A-4898-89CF-9F2A5243A6A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F1A-4898-89CF-9F2A5243A6A2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F1A-4898-89CF-9F2A5243A6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F1A-4898-89CF-9F2A5243A6A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Septembre!$F$33:$G$33</c:f>
              <c:numCache>
                <c:formatCode>0.00%</c:formatCode>
                <c:ptCount val="2"/>
                <c:pt idx="0" formatCode="0.0%">
                  <c:v>0.81499999999999995</c:v>
                </c:pt>
                <c:pt idx="1">
                  <c:v>0.18500000000000005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1A-4898-89CF-9F2A5243A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Taux de conformité global technique</a:t>
            </a:r>
          </a:p>
        </c:rich>
      </c:tx>
      <c:layout>
        <c:manualLayout>
          <c:xMode val="edge"/>
          <c:yMode val="edge"/>
          <c:x val="2.6369338616747659E-2"/>
          <c:y val="2.7777573181899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21461804159003"/>
          <c:y val="0.19672285760979988"/>
          <c:w val="0.45394111775517776"/>
          <c:h val="0.72534289690498266"/>
        </c:manualLayout>
      </c:layout>
      <c:pieChart>
        <c:varyColors val="1"/>
        <c:ser>
          <c:idx val="0"/>
          <c:order val="0"/>
          <c:explosion val="6"/>
          <c:dPt>
            <c:idx val="0"/>
            <c:bubble3D val="0"/>
            <c:explosion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01-4927-A032-19BFFB1F943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01-4927-A032-19BFFB1F943E}"/>
              </c:ext>
            </c:extLst>
          </c:dPt>
          <c:dLbls>
            <c:dLbl>
              <c:idx val="0"/>
              <c:layout>
                <c:manualLayout>
                  <c:x val="0.20145738825680348"/>
                  <c:y val="-0.740536210463232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201-4927-A032-19BFFB1F943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201-4927-A032-19BFFB1F943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Septembre!$A$25:$B$25</c:f>
              <c:numCache>
                <c:formatCode>0.00%</c:formatCode>
                <c:ptCount val="2"/>
                <c:pt idx="0" formatCode="0%">
                  <c:v>0.875</c:v>
                </c:pt>
                <c:pt idx="1">
                  <c:v>0.125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201-4927-A032-19BFFB1F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Points transverses EXP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90-4031-81B9-F458E2C7E5F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90-4031-81B9-F458E2C7E5F6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90-4031-81B9-F458E2C7E5F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F90-4031-81B9-F458E2C7E5F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Septembre!$F$29:$G$29</c:f>
              <c:numCache>
                <c:formatCode>0.0%</c:formatCode>
                <c:ptCount val="2"/>
                <c:pt idx="0">
                  <c:v>0.97619047619047616</c:v>
                </c:pt>
                <c:pt idx="1">
                  <c:v>2.3809523809523836E-2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90-4031-81B9-F458E2C7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 b="1" i="0" u="none" strike="noStrike" baseline="0">
                <a:solidFill>
                  <a:srgbClr val="000000"/>
                </a:solidFill>
                <a:latin typeface="Calibri"/>
              </a:rPr>
              <a:t>Produits frais EXP</a:t>
            </a:r>
          </a:p>
        </c:rich>
      </c:tx>
      <c:layout>
        <c:manualLayout>
          <c:xMode val="edge"/>
          <c:yMode val="edge"/>
          <c:x val="2.4235391628677993E-3"/>
          <c:y val="7.628032003245971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414184786740202"/>
          <c:y val="0.2016802285469485"/>
          <c:w val="0.45278716444043365"/>
          <c:h val="0.73582005165719011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99B-4DE4-A60A-97A9454EABC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99B-4DE4-A60A-97A9454EABC1}"/>
              </c:ext>
            </c:extLst>
          </c:dPt>
          <c:dLbls>
            <c:dLbl>
              <c:idx val="0"/>
              <c:layout>
                <c:manualLayout>
                  <c:x val="0.25126337214533523"/>
                  <c:y val="-0.768716619628190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9B-4DE4-A60A-97A9454EAB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9B-4DE4-A60A-97A9454EAB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Septembre!$F$30:$G$30</c:f>
              <c:numCache>
                <c:formatCode>0.0%</c:formatCode>
                <c:ptCount val="2"/>
                <c:pt idx="0">
                  <c:v>0.93181818181818177</c:v>
                </c:pt>
                <c:pt idx="1">
                  <c:v>6.8181818181818232E-2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99B-4DE4-A60A-97A9454EA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garde'!$B$55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garde'!$B$56:$B$67</c:f>
              <c:numCache>
                <c:formatCode>0%</c:formatCode>
                <c:ptCount val="12"/>
                <c:pt idx="0">
                  <c:v>0.79300000000000004</c:v>
                </c:pt>
                <c:pt idx="2">
                  <c:v>0.78</c:v>
                </c:pt>
                <c:pt idx="4">
                  <c:v>0.74</c:v>
                </c:pt>
                <c:pt idx="6">
                  <c:v>0.78</c:v>
                </c:pt>
                <c:pt idx="8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79-4988-86D9-AC6229B4B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39008"/>
        <c:axId val="415339400"/>
      </c:barChart>
      <c:catAx>
        <c:axId val="41533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39400"/>
        <c:crosses val="autoZero"/>
        <c:auto val="1"/>
        <c:lblAlgn val="ctr"/>
        <c:lblOffset val="100"/>
        <c:noMultiLvlLbl val="0"/>
      </c:catAx>
      <c:valAx>
        <c:axId val="4153394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39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Fruits et légumes TECH</a:t>
            </a:r>
          </a:p>
        </c:rich>
      </c:tx>
      <c:layout>
        <c:manualLayout>
          <c:xMode val="edge"/>
          <c:yMode val="edge"/>
          <c:x val="2.9956665973938008E-3"/>
          <c:y val="3.419155152775714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49629233239047"/>
          <c:y val="0.2299957698385125"/>
          <c:w val="0.45621606103836898"/>
          <c:h val="0.7555431661504733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9D-4658-9E25-D2335105FB4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9D-4658-9E25-D2335105FB47}"/>
              </c:ext>
            </c:extLst>
          </c:dPt>
          <c:dLbls>
            <c:dLbl>
              <c:idx val="0"/>
              <c:layout>
                <c:manualLayout>
                  <c:x val="0.23424408635295546"/>
                  <c:y val="-0.76059037605454871"/>
                </c:manualLayout>
              </c:layout>
              <c:spPr/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A9D-4658-9E25-D2335105FB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A9D-4658-9E25-D2335105FB4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Septembre!$F$23:$G$23</c:f>
              <c:numCache>
                <c:formatCode>0%</c:formatCode>
                <c:ptCount val="2"/>
                <c:pt idx="0" formatCode="0.0%">
                  <c:v>0.91666666666666663</c:v>
                </c:pt>
                <c:pt idx="1">
                  <c:v>8.333333333333337E-2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A9D-4658-9E25-D2335105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Gestion du froid TECH</a:t>
            </a:r>
          </a:p>
        </c:rich>
      </c:tx>
      <c:layout>
        <c:manualLayout>
          <c:xMode val="edge"/>
          <c:yMode val="edge"/>
          <c:x val="2.9956665973938008E-3"/>
          <c:y val="2.777777777777777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7076695976578302"/>
          <c:y val="0.27528905757810979"/>
          <c:w val="0.43941857267841544"/>
          <c:h val="0.75500078596971054"/>
        </c:manualLayout>
      </c:layout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FBD-466D-80A3-100A110E9AA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FBD-466D-80A3-100A110E9AAE}"/>
              </c:ext>
            </c:extLst>
          </c:dPt>
          <c:dLbls>
            <c:dLbl>
              <c:idx val="0"/>
              <c:layout>
                <c:manualLayout>
                  <c:x val="0.31060621454576232"/>
                  <c:y val="-0.775925925925925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FBD-466D-80A3-100A110E9A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FBD-466D-80A3-100A110E9AA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Septembre!$F$24:$G$24</c:f>
              <c:numCache>
                <c:formatCode>0.0%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BD-466D-80A3-100A110E9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Taux de conformité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produits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de la mer TECH</a:t>
            </a:r>
          </a:p>
        </c:rich>
      </c:tx>
      <c:layout>
        <c:manualLayout>
          <c:xMode val="edge"/>
          <c:yMode val="edge"/>
          <c:x val="3.2041994750656171E-3"/>
          <c:y val="3.754469370573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093325206351626"/>
          <c:y val="0.23626357373301718"/>
          <c:w val="0.45312382358490488"/>
          <c:h val="0.7159970575242634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689-4CBF-A1A4-438690CE359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689-4CBF-A1A4-438690CE359A}"/>
              </c:ext>
            </c:extLst>
          </c:dPt>
          <c:dLbls>
            <c:dLbl>
              <c:idx val="0"/>
              <c:layout>
                <c:manualLayout>
                  <c:x val="0.23619040534221064"/>
                  <c:y val="-0.833425145363558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689-4CBF-A1A4-438690CE359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689-4CBF-A1A4-438690CE359A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Septembre!$F$25:$G$25</c:f>
              <c:numCache>
                <c:formatCode>0.0%</c:formatCode>
                <c:ptCount val="2"/>
                <c:pt idx="0">
                  <c:v>0.90909090909090906</c:v>
                </c:pt>
                <c:pt idx="1">
                  <c:v>9.0909090909090939E-2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689-4CBF-A1A4-438690CE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 EXP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39D-41D2-8933-BB11F4919C5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39D-41D2-8933-BB11F4919C57}"/>
              </c:ext>
            </c:extLst>
          </c:dPt>
          <c:dLbls>
            <c:dLbl>
              <c:idx val="0"/>
              <c:layout>
                <c:manualLayout>
                  <c:x val="0.22320689916832659"/>
                  <c:y val="-0.80203975864387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39D-41D2-8933-BB11F4919C5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39D-41D2-8933-BB11F4919C5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Septembre!$D$57:$F$57</c:f>
              <c:numCache>
                <c:formatCode>0.0%</c:formatCode>
                <c:ptCount val="3"/>
                <c:pt idx="0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9D-41D2-8933-BB11F4919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Calibri"/>
              </a:rPr>
              <a:t>Actions correctivesTECH</a:t>
            </a:r>
          </a:p>
        </c:rich>
      </c:tx>
      <c:layout>
        <c:manualLayout>
          <c:xMode val="edge"/>
          <c:yMode val="edge"/>
          <c:x val="4.6883875585932988E-3"/>
          <c:y val="2.245358219111500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177012219776068"/>
          <c:y val="0.21504165383272281"/>
          <c:w val="0.46130191251844138"/>
          <c:h val="0.7564022512459404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59-412E-874B-311F823C508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B59-412E-874B-311F823C5088}"/>
              </c:ext>
            </c:extLst>
          </c:dPt>
          <c:dLbls>
            <c:dLbl>
              <c:idx val="0"/>
              <c:layout>
                <c:manualLayout>
                  <c:x val="0.25452680157536878"/>
                  <c:y val="-0.80203994531540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B59-412E-874B-311F823C508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B59-412E-874B-311F823C50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Septembre!$D$56:$E$56</c:f>
              <c:numCache>
                <c:formatCode>0.0%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B59-412E-874B-311F823C5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garde'!$B$39:$B$50</c:f>
              <c:numCache>
                <c:formatCode>0%</c:formatCode>
                <c:ptCount val="12"/>
                <c:pt idx="0">
                  <c:v>0.74</c:v>
                </c:pt>
                <c:pt idx="2">
                  <c:v>0.76</c:v>
                </c:pt>
                <c:pt idx="4">
                  <c:v>0.63</c:v>
                </c:pt>
                <c:pt idx="6">
                  <c:v>0.72599999999999998</c:v>
                </c:pt>
                <c:pt idx="8">
                  <c:v>0.98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AA-44D9-ABC3-AE46DD05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20976"/>
        <c:axId val="415320192"/>
      </c:barChart>
      <c:catAx>
        <c:axId val="415320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20192"/>
        <c:crosses val="autoZero"/>
        <c:auto val="1"/>
        <c:lblAlgn val="ctr"/>
        <c:lblOffset val="100"/>
        <c:noMultiLvlLbl val="0"/>
      </c:catAx>
      <c:valAx>
        <c:axId val="4153201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209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TECH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garde'!$B$22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garde'!$B$23:$B$34</c:f>
              <c:numCache>
                <c:formatCode>0%</c:formatCode>
                <c:ptCount val="12"/>
                <c:pt idx="0" formatCode="0.0%">
                  <c:v>0.78</c:v>
                </c:pt>
                <c:pt idx="2" formatCode="0.0%">
                  <c:v>0.74</c:v>
                </c:pt>
                <c:pt idx="4" formatCode="0.0%">
                  <c:v>0.66</c:v>
                </c:pt>
                <c:pt idx="6" formatCode="0.0%">
                  <c:v>0.64</c:v>
                </c:pt>
                <c:pt idx="8">
                  <c:v>0.85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2F-43FB-9531-DA5AF062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11176"/>
        <c:axId val="415320584"/>
      </c:barChart>
      <c:catAx>
        <c:axId val="415311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20584"/>
        <c:crosses val="autoZero"/>
        <c:auto val="1"/>
        <c:lblAlgn val="ctr"/>
        <c:lblOffset val="100"/>
        <c:noMultiLvlLbl val="0"/>
      </c:catAx>
      <c:valAx>
        <c:axId val="41532058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11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 la gestion des produits de la mer TECH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de garde'!$B$100</c:f>
              <c:strCache>
                <c:ptCount val="1"/>
                <c:pt idx="0">
                  <c:v>TGC TECH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'Page de garde'!$A$101:$A$112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garde'!$B$101:$B$112</c:f>
              <c:numCache>
                <c:formatCode>0%</c:formatCode>
                <c:ptCount val="12"/>
                <c:pt idx="0">
                  <c:v>0.90900000000000003</c:v>
                </c:pt>
                <c:pt idx="2">
                  <c:v>0.82</c:v>
                </c:pt>
                <c:pt idx="4">
                  <c:v>0.72599999999999998</c:v>
                </c:pt>
                <c:pt idx="6">
                  <c:v>0.621</c:v>
                </c:pt>
                <c:pt idx="8">
                  <c:v>0.82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88-492A-832E-55AECDD367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15315096"/>
        <c:axId val="415310000"/>
      </c:barChart>
      <c:catAx>
        <c:axId val="415315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0000"/>
        <c:crosses val="autoZero"/>
        <c:auto val="1"/>
        <c:lblAlgn val="ctr"/>
        <c:lblOffset val="100"/>
        <c:noMultiLvlLbl val="0"/>
      </c:catAx>
      <c:valAx>
        <c:axId val="415310000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5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Globale EXP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garde'!$A$23:$A$34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garde'!$C$23:$C$34</c:f>
              <c:numCache>
                <c:formatCode>0%</c:formatCode>
                <c:ptCount val="12"/>
                <c:pt idx="0">
                  <c:v>0.78</c:v>
                </c:pt>
                <c:pt idx="2" formatCode="0.0%">
                  <c:v>0.74</c:v>
                </c:pt>
                <c:pt idx="4" formatCode="0.0%">
                  <c:v>0.66</c:v>
                </c:pt>
                <c:pt idx="6" formatCode="0.0%">
                  <c:v>0.64</c:v>
                </c:pt>
                <c:pt idx="8">
                  <c:v>0.88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0F-4BD7-8F25-7869EF45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11568"/>
        <c:axId val="415312352"/>
      </c:barChart>
      <c:catAx>
        <c:axId val="41531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2352"/>
        <c:crosses val="autoZero"/>
        <c:auto val="1"/>
        <c:lblAlgn val="ctr"/>
        <c:lblOffset val="100"/>
        <c:noMultiLvlLbl val="0"/>
      </c:catAx>
      <c:valAx>
        <c:axId val="415312352"/>
        <c:scaling>
          <c:orientation val="minMax"/>
          <c:max val="1"/>
        </c:scaling>
        <c:delete val="0"/>
        <c:axPos val="l"/>
        <c:majorGridlines>
          <c:spPr>
            <a:ln w="0"/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1568"/>
        <c:crosses val="autoZero"/>
        <c:crossBetween val="between"/>
      </c:valAx>
    </c:plotArea>
    <c:plotVisOnly val="1"/>
    <c:dispBlanksAs val="gap"/>
    <c:showDLblsOverMax val="0"/>
  </c:chart>
  <c:spPr>
    <a:ln w="3175">
      <a:solidFill>
        <a:schemeClr val="tx1">
          <a:tint val="75000"/>
          <a:shade val="95000"/>
          <a:satMod val="105000"/>
          <a:alpha val="7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points transverses EXP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garde'!$A$39:$A$50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garde'!$C$39:$C$50</c:f>
              <c:numCache>
                <c:formatCode>0%</c:formatCode>
                <c:ptCount val="12"/>
                <c:pt idx="0">
                  <c:v>0.74099999999999999</c:v>
                </c:pt>
                <c:pt idx="2">
                  <c:v>0.76</c:v>
                </c:pt>
                <c:pt idx="4">
                  <c:v>0.63</c:v>
                </c:pt>
                <c:pt idx="6">
                  <c:v>0.72599999999999998</c:v>
                </c:pt>
                <c:pt idx="8">
                  <c:v>0.77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A8-4274-8417-37EE7D94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09608"/>
        <c:axId val="415315880"/>
      </c:barChart>
      <c:catAx>
        <c:axId val="415309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5880"/>
        <c:crosses val="autoZero"/>
        <c:auto val="1"/>
        <c:lblAlgn val="ctr"/>
        <c:lblOffset val="100"/>
        <c:noMultiLvlLbl val="0"/>
      </c:catAx>
      <c:valAx>
        <c:axId val="4153158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096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Variation du Taux de Conformité des Produits Frais EXP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'Page de garde'!$A$56:$A$67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'Page de garde'!$C$56:$C$67</c:f>
              <c:numCache>
                <c:formatCode>0%</c:formatCode>
                <c:ptCount val="12"/>
                <c:pt idx="0">
                  <c:v>0.79300000000000004</c:v>
                </c:pt>
                <c:pt idx="2">
                  <c:v>0.78</c:v>
                </c:pt>
                <c:pt idx="4">
                  <c:v>0.74299999999999999</c:v>
                </c:pt>
                <c:pt idx="6">
                  <c:v>0.78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5-43E0-B12B-2391F8D0B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19800"/>
        <c:axId val="415319016"/>
      </c:barChart>
      <c:catAx>
        <c:axId val="415319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9016"/>
        <c:crosses val="autoZero"/>
        <c:auto val="1"/>
        <c:lblAlgn val="ctr"/>
        <c:lblOffset val="100"/>
        <c:noMultiLvlLbl val="0"/>
      </c:catAx>
      <c:valAx>
        <c:axId val="4153190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153198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0.xml"/><Relationship Id="rId2" Type="http://schemas.openxmlformats.org/officeDocument/2006/relationships/image" Target="../media/image1.jpeg"/><Relationship Id="rId1" Type="http://schemas.openxmlformats.org/officeDocument/2006/relationships/image" Target="../media/image3.jpeg"/><Relationship Id="rId6" Type="http://schemas.openxmlformats.org/officeDocument/2006/relationships/chart" Target="../charts/chart18.xml"/><Relationship Id="rId11" Type="http://schemas.openxmlformats.org/officeDocument/2006/relationships/image" Target="../media/image7.jpeg"/><Relationship Id="rId5" Type="http://schemas.openxmlformats.org/officeDocument/2006/relationships/chart" Target="../charts/chart17.xml"/><Relationship Id="rId10" Type="http://schemas.openxmlformats.org/officeDocument/2006/relationships/image" Target="../media/image6.png"/><Relationship Id="rId4" Type="http://schemas.openxmlformats.org/officeDocument/2006/relationships/chart" Target="../charts/chart16.xml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chart" Target="../charts/chart29.xml"/><Relationship Id="rId18" Type="http://schemas.openxmlformats.org/officeDocument/2006/relationships/chart" Target="../charts/chart32.xml"/><Relationship Id="rId3" Type="http://schemas.openxmlformats.org/officeDocument/2006/relationships/chart" Target="../charts/chart21.xml"/><Relationship Id="rId21" Type="http://schemas.openxmlformats.org/officeDocument/2006/relationships/chart" Target="../charts/chart34.xml"/><Relationship Id="rId7" Type="http://schemas.openxmlformats.org/officeDocument/2006/relationships/chart" Target="../charts/chart25.xml"/><Relationship Id="rId12" Type="http://schemas.openxmlformats.org/officeDocument/2006/relationships/chart" Target="../charts/chart28.xml"/><Relationship Id="rId17" Type="http://schemas.openxmlformats.org/officeDocument/2006/relationships/image" Target="../media/image5.png"/><Relationship Id="rId2" Type="http://schemas.openxmlformats.org/officeDocument/2006/relationships/image" Target="../media/image3.jpeg"/><Relationship Id="rId16" Type="http://schemas.openxmlformats.org/officeDocument/2006/relationships/image" Target="../media/image4.jpeg"/><Relationship Id="rId20" Type="http://schemas.openxmlformats.org/officeDocument/2006/relationships/chart" Target="../charts/chart33.xml"/><Relationship Id="rId1" Type="http://schemas.openxmlformats.org/officeDocument/2006/relationships/image" Target="../media/image1.jpeg"/><Relationship Id="rId6" Type="http://schemas.openxmlformats.org/officeDocument/2006/relationships/chart" Target="../charts/chart24.xml"/><Relationship Id="rId11" Type="http://schemas.openxmlformats.org/officeDocument/2006/relationships/chart" Target="../charts/chart27.xml"/><Relationship Id="rId5" Type="http://schemas.openxmlformats.org/officeDocument/2006/relationships/chart" Target="../charts/chart23.xml"/><Relationship Id="rId15" Type="http://schemas.openxmlformats.org/officeDocument/2006/relationships/chart" Target="../charts/chart31.xml"/><Relationship Id="rId23" Type="http://schemas.openxmlformats.org/officeDocument/2006/relationships/image" Target="../media/image10.svg"/><Relationship Id="rId10" Type="http://schemas.openxmlformats.org/officeDocument/2006/relationships/chart" Target="../charts/chart26.xml"/><Relationship Id="rId19" Type="http://schemas.openxmlformats.org/officeDocument/2006/relationships/image" Target="../media/image8.png"/><Relationship Id="rId4" Type="http://schemas.openxmlformats.org/officeDocument/2006/relationships/chart" Target="../charts/chart22.xml"/><Relationship Id="rId9" Type="http://schemas.openxmlformats.org/officeDocument/2006/relationships/image" Target="../media/image7.jpeg"/><Relationship Id="rId14" Type="http://schemas.openxmlformats.org/officeDocument/2006/relationships/chart" Target="../charts/chart30.xml"/><Relationship Id="rId22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1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4457700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0</xdr:colOff>
      <xdr:row>1</xdr:row>
      <xdr:rowOff>123825</xdr:rowOff>
    </xdr:from>
    <xdr:to>
      <xdr:col>3</xdr:col>
      <xdr:colOff>190500</xdr:colOff>
      <xdr:row>6</xdr:row>
      <xdr:rowOff>57150</xdr:rowOff>
    </xdr:to>
    <xdr:pic>
      <xdr:nvPicPr>
        <xdr:cNvPr id="14168888" name="Image 4" descr="LOGO_QLC.png">
          <a:extLst>
            <a:ext uri="{FF2B5EF4-FFF2-40B4-BE49-F238E27FC236}">
              <a16:creationId xmlns:a16="http://schemas.microsoft.com/office/drawing/2014/main" xmlns="" id="{00000000-0008-0000-0000-00003833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2305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247650</xdr:colOff>
      <xdr:row>17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4457700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247650</xdr:colOff>
      <xdr:row>19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5770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3</xdr:col>
      <xdr:colOff>190499</xdr:colOff>
      <xdr:row>84</xdr:row>
      <xdr:rowOff>9525</xdr:rowOff>
    </xdr:from>
    <xdr:to>
      <xdr:col>6</xdr:col>
      <xdr:colOff>295275</xdr:colOff>
      <xdr:row>97</xdr:row>
      <xdr:rowOff>66675</xdr:rowOff>
    </xdr:to>
    <xdr:graphicFrame macro="">
      <xdr:nvGraphicFramePr>
        <xdr:cNvPr id="14168891" name="Graphique 2">
          <a:extLst>
            <a:ext uri="{FF2B5EF4-FFF2-40B4-BE49-F238E27FC236}">
              <a16:creationId xmlns:a16="http://schemas.microsoft.com/office/drawing/2014/main" xmlns="" id="{00000000-0008-0000-0000-00003B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219075</xdr:colOff>
      <xdr:row>69</xdr:row>
      <xdr:rowOff>0</xdr:rowOff>
    </xdr:from>
    <xdr:to>
      <xdr:col>6</xdr:col>
      <xdr:colOff>266700</xdr:colOff>
      <xdr:row>81</xdr:row>
      <xdr:rowOff>190500</xdr:rowOff>
    </xdr:to>
    <xdr:graphicFrame macro="">
      <xdr:nvGraphicFramePr>
        <xdr:cNvPr id="14168892" name="Graphique 3">
          <a:extLst>
            <a:ext uri="{FF2B5EF4-FFF2-40B4-BE49-F238E27FC236}">
              <a16:creationId xmlns:a16="http://schemas.microsoft.com/office/drawing/2014/main" xmlns="" id="{00000000-0008-0000-0000-00003C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200025</xdr:colOff>
      <xdr:row>54</xdr:row>
      <xdr:rowOff>0</xdr:rowOff>
    </xdr:from>
    <xdr:to>
      <xdr:col>6</xdr:col>
      <xdr:colOff>238125</xdr:colOff>
      <xdr:row>66</xdr:row>
      <xdr:rowOff>190500</xdr:rowOff>
    </xdr:to>
    <xdr:graphicFrame macro="">
      <xdr:nvGraphicFramePr>
        <xdr:cNvPr id="14168893" name="Graphique 4">
          <a:extLst>
            <a:ext uri="{FF2B5EF4-FFF2-40B4-BE49-F238E27FC236}">
              <a16:creationId xmlns:a16="http://schemas.microsoft.com/office/drawing/2014/main" xmlns="" id="{00000000-0008-0000-0000-00003D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190500</xdr:colOff>
      <xdr:row>37</xdr:row>
      <xdr:rowOff>9525</xdr:rowOff>
    </xdr:from>
    <xdr:to>
      <xdr:col>6</xdr:col>
      <xdr:colOff>228600</xdr:colOff>
      <xdr:row>49</xdr:row>
      <xdr:rowOff>200025</xdr:rowOff>
    </xdr:to>
    <xdr:graphicFrame macro="">
      <xdr:nvGraphicFramePr>
        <xdr:cNvPr id="14168894" name="Graphique 10">
          <a:extLst>
            <a:ext uri="{FF2B5EF4-FFF2-40B4-BE49-F238E27FC236}">
              <a16:creationId xmlns:a16="http://schemas.microsoft.com/office/drawing/2014/main" xmlns="" id="{00000000-0008-0000-0000-00003E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123826</xdr:colOff>
      <xdr:row>20</xdr:row>
      <xdr:rowOff>152400</xdr:rowOff>
    </xdr:from>
    <xdr:to>
      <xdr:col>6</xdr:col>
      <xdr:colOff>161925</xdr:colOff>
      <xdr:row>34</xdr:row>
      <xdr:rowOff>9525</xdr:rowOff>
    </xdr:to>
    <xdr:graphicFrame macro="">
      <xdr:nvGraphicFramePr>
        <xdr:cNvPr id="14168895" name="Graphique 11">
          <a:extLst>
            <a:ext uri="{FF2B5EF4-FFF2-40B4-BE49-F238E27FC236}">
              <a16:creationId xmlns:a16="http://schemas.microsoft.com/office/drawing/2014/main" xmlns="" id="{00000000-0008-0000-0000-00003F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200026</xdr:colOff>
      <xdr:row>99</xdr:row>
      <xdr:rowOff>9525</xdr:rowOff>
    </xdr:from>
    <xdr:to>
      <xdr:col>6</xdr:col>
      <xdr:colOff>257176</xdr:colOff>
      <xdr:row>112</xdr:row>
      <xdr:rowOff>85725</xdr:rowOff>
    </xdr:to>
    <xdr:graphicFrame macro="">
      <xdr:nvGraphicFramePr>
        <xdr:cNvPr id="14168896" name="Graphique 12">
          <a:extLst>
            <a:ext uri="{FF2B5EF4-FFF2-40B4-BE49-F238E27FC236}">
              <a16:creationId xmlns:a16="http://schemas.microsoft.com/office/drawing/2014/main" xmlns="" id="{00000000-0008-0000-0000-00004033D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304800</xdr:colOff>
      <xdr:row>21</xdr:row>
      <xdr:rowOff>9525</xdr:rowOff>
    </xdr:from>
    <xdr:to>
      <xdr:col>9</xdr:col>
      <xdr:colOff>685800</xdr:colOff>
      <xdr:row>34</xdr:row>
      <xdr:rowOff>28575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xmlns="" id="{D4D283F7-CB88-4E05-87A7-D52598829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333375</xdr:colOff>
      <xdr:row>37</xdr:row>
      <xdr:rowOff>0</xdr:rowOff>
    </xdr:from>
    <xdr:to>
      <xdr:col>9</xdr:col>
      <xdr:colOff>685800</xdr:colOff>
      <xdr:row>49</xdr:row>
      <xdr:rowOff>190500</xdr:rowOff>
    </xdr:to>
    <xdr:graphicFrame macro="">
      <xdr:nvGraphicFramePr>
        <xdr:cNvPr id="13" name="Graphique 10">
          <a:extLst>
            <a:ext uri="{FF2B5EF4-FFF2-40B4-BE49-F238E27FC236}">
              <a16:creationId xmlns:a16="http://schemas.microsoft.com/office/drawing/2014/main" xmlns="" id="{A42C3004-3065-4615-84A8-6973135AD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361950</xdr:colOff>
      <xdr:row>54</xdr:row>
      <xdr:rowOff>0</xdr:rowOff>
    </xdr:from>
    <xdr:to>
      <xdr:col>9</xdr:col>
      <xdr:colOff>676275</xdr:colOff>
      <xdr:row>66</xdr:row>
      <xdr:rowOff>190500</xdr:rowOff>
    </xdr:to>
    <xdr:graphicFrame macro="">
      <xdr:nvGraphicFramePr>
        <xdr:cNvPr id="14" name="Graphique 4">
          <a:extLst>
            <a:ext uri="{FF2B5EF4-FFF2-40B4-BE49-F238E27FC236}">
              <a16:creationId xmlns:a16="http://schemas.microsoft.com/office/drawing/2014/main" xmlns="" id="{2D9F630C-BD4B-447D-8992-7882C0792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371477</xdr:colOff>
      <xdr:row>69</xdr:row>
      <xdr:rowOff>9525</xdr:rowOff>
    </xdr:from>
    <xdr:to>
      <xdr:col>9</xdr:col>
      <xdr:colOff>704851</xdr:colOff>
      <xdr:row>81</xdr:row>
      <xdr:rowOff>200025</xdr:rowOff>
    </xdr:to>
    <xdr:graphicFrame macro="">
      <xdr:nvGraphicFramePr>
        <xdr:cNvPr id="15" name="Graphique 3">
          <a:extLst>
            <a:ext uri="{FF2B5EF4-FFF2-40B4-BE49-F238E27FC236}">
              <a16:creationId xmlns:a16="http://schemas.microsoft.com/office/drawing/2014/main" xmlns="" id="{BEFA7DFD-1A93-4C90-B8E4-BF547C760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361950</xdr:colOff>
      <xdr:row>84</xdr:row>
      <xdr:rowOff>0</xdr:rowOff>
    </xdr:from>
    <xdr:to>
      <xdr:col>9</xdr:col>
      <xdr:colOff>714375</xdr:colOff>
      <xdr:row>97</xdr:row>
      <xdr:rowOff>57150</xdr:rowOff>
    </xdr:to>
    <xdr:graphicFrame macro="">
      <xdr:nvGraphicFramePr>
        <xdr:cNvPr id="17" name="Graphique 2">
          <a:extLst>
            <a:ext uri="{FF2B5EF4-FFF2-40B4-BE49-F238E27FC236}">
              <a16:creationId xmlns:a16="http://schemas.microsoft.com/office/drawing/2014/main" xmlns="" id="{2EFD1A2E-8A7A-4FAA-B701-21AACF10C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361950</xdr:colOff>
      <xdr:row>99</xdr:row>
      <xdr:rowOff>9525</xdr:rowOff>
    </xdr:from>
    <xdr:to>
      <xdr:col>9</xdr:col>
      <xdr:colOff>695325</xdr:colOff>
      <xdr:row>112</xdr:row>
      <xdr:rowOff>85725</xdr:rowOff>
    </xdr:to>
    <xdr:graphicFrame macro="">
      <xdr:nvGraphicFramePr>
        <xdr:cNvPr id="18" name="Graphique 12">
          <a:extLst>
            <a:ext uri="{FF2B5EF4-FFF2-40B4-BE49-F238E27FC236}">
              <a16:creationId xmlns:a16="http://schemas.microsoft.com/office/drawing/2014/main" xmlns="" id="{7F72D865-9E72-43E1-B541-0A7F78F6D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219075</xdr:colOff>
      <xdr:row>113</xdr:row>
      <xdr:rowOff>171450</xdr:rowOff>
    </xdr:from>
    <xdr:to>
      <xdr:col>6</xdr:col>
      <xdr:colOff>276225</xdr:colOff>
      <xdr:row>129</xdr:row>
      <xdr:rowOff>142875</xdr:rowOff>
    </xdr:to>
    <xdr:graphicFrame macro="">
      <xdr:nvGraphicFramePr>
        <xdr:cNvPr id="20" name="Graphique 12">
          <a:extLst>
            <a:ext uri="{FF2B5EF4-FFF2-40B4-BE49-F238E27FC236}">
              <a16:creationId xmlns:a16="http://schemas.microsoft.com/office/drawing/2014/main" xmlns="" id="{60AAA55E-6B71-4297-88E2-DF204E6E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342900</xdr:colOff>
      <xdr:row>113</xdr:row>
      <xdr:rowOff>180975</xdr:rowOff>
    </xdr:from>
    <xdr:to>
      <xdr:col>9</xdr:col>
      <xdr:colOff>695325</xdr:colOff>
      <xdr:row>129</xdr:row>
      <xdr:rowOff>152400</xdr:rowOff>
    </xdr:to>
    <xdr:graphicFrame macro="">
      <xdr:nvGraphicFramePr>
        <xdr:cNvPr id="21" name="Graphique 12">
          <a:extLst>
            <a:ext uri="{FF2B5EF4-FFF2-40B4-BE49-F238E27FC236}">
              <a16:creationId xmlns:a16="http://schemas.microsoft.com/office/drawing/2014/main" xmlns="" id="{ED36F827-EF54-4807-85C3-3BE1A97A3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52</xdr:row>
      <xdr:rowOff>19050</xdr:rowOff>
    </xdr:from>
    <xdr:to>
      <xdr:col>0</xdr:col>
      <xdr:colOff>1704975</xdr:colOff>
      <xdr:row>55</xdr:row>
      <xdr:rowOff>66675</xdr:rowOff>
    </xdr:to>
    <xdr:pic>
      <xdr:nvPicPr>
        <xdr:cNvPr id="18120960" name="Picture 12" descr="LOGO_QLC">
          <a:extLst>
            <a:ext uri="{FF2B5EF4-FFF2-40B4-BE49-F238E27FC236}">
              <a16:creationId xmlns:a16="http://schemas.microsoft.com/office/drawing/2014/main" xmlns="" id="{00000000-0008-0000-0100-00000081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4407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257175</xdr:colOff>
      <xdr:row>11</xdr:row>
      <xdr:rowOff>0</xdr:rowOff>
    </xdr:from>
    <xdr:ext cx="194454" cy="358101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7562850" y="2505075"/>
          <a:ext cx="184731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257175</xdr:colOff>
      <xdr:row>23</xdr:row>
      <xdr:rowOff>171450</xdr:rowOff>
    </xdr:from>
    <xdr:ext cx="194454" cy="358101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8048625" y="4924425"/>
          <a:ext cx="184731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9525</xdr:colOff>
      <xdr:row>61</xdr:row>
      <xdr:rowOff>19050</xdr:rowOff>
    </xdr:from>
    <xdr:to>
      <xdr:col>0</xdr:col>
      <xdr:colOff>1704975</xdr:colOff>
      <xdr:row>64</xdr:row>
      <xdr:rowOff>66675</xdr:rowOff>
    </xdr:to>
    <xdr:pic>
      <xdr:nvPicPr>
        <xdr:cNvPr id="18120963" name="Picture 12" descr="LOGO_QLC">
          <a:extLst>
            <a:ext uri="{FF2B5EF4-FFF2-40B4-BE49-F238E27FC236}">
              <a16:creationId xmlns:a16="http://schemas.microsoft.com/office/drawing/2014/main" xmlns="" id="{00000000-0008-0000-0100-00000381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125200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57150</xdr:rowOff>
    </xdr:to>
    <xdr:pic>
      <xdr:nvPicPr>
        <xdr:cNvPr id="18120964" name="Image 4" descr="LOGO_QLC.png">
          <a:extLst>
            <a:ext uri="{FF2B5EF4-FFF2-40B4-BE49-F238E27FC236}">
              <a16:creationId xmlns:a16="http://schemas.microsoft.com/office/drawing/2014/main" xmlns="" id="{00000000-0008-0000-0100-000004811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257175</xdr:colOff>
      <xdr:row>11</xdr:row>
      <xdr:rowOff>0</xdr:rowOff>
    </xdr:from>
    <xdr:ext cx="194454" cy="358101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7562850" y="2505075"/>
          <a:ext cx="184731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21</xdr:row>
      <xdr:rowOff>19050</xdr:rowOff>
    </xdr:from>
    <xdr:to>
      <xdr:col>2</xdr:col>
      <xdr:colOff>104775</xdr:colOff>
      <xdr:row>44</xdr:row>
      <xdr:rowOff>171450</xdr:rowOff>
    </xdr:to>
    <xdr:graphicFrame macro="">
      <xdr:nvGraphicFramePr>
        <xdr:cNvPr id="18120966" name="Graphique 18">
          <a:extLst>
            <a:ext uri="{FF2B5EF4-FFF2-40B4-BE49-F238E27FC236}">
              <a16:creationId xmlns:a16="http://schemas.microsoft.com/office/drawing/2014/main" xmlns="" id="{00000000-0008-0000-0100-000006811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190500</xdr:colOff>
      <xdr:row>33</xdr:row>
      <xdr:rowOff>9525</xdr:rowOff>
    </xdr:from>
    <xdr:to>
      <xdr:col>7</xdr:col>
      <xdr:colOff>1685925</xdr:colOff>
      <xdr:row>45</xdr:row>
      <xdr:rowOff>9525</xdr:rowOff>
    </xdr:to>
    <xdr:graphicFrame macro="">
      <xdr:nvGraphicFramePr>
        <xdr:cNvPr id="18120967" name="Graphique 19">
          <a:extLst>
            <a:ext uri="{FF2B5EF4-FFF2-40B4-BE49-F238E27FC236}">
              <a16:creationId xmlns:a16="http://schemas.microsoft.com/office/drawing/2014/main" xmlns="" id="{00000000-0008-0000-0100-000007811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180975</xdr:colOff>
      <xdr:row>21</xdr:row>
      <xdr:rowOff>57150</xdr:rowOff>
    </xdr:from>
    <xdr:to>
      <xdr:col>7</xdr:col>
      <xdr:colOff>1685925</xdr:colOff>
      <xdr:row>32</xdr:row>
      <xdr:rowOff>142875</xdr:rowOff>
    </xdr:to>
    <xdr:graphicFrame macro="">
      <xdr:nvGraphicFramePr>
        <xdr:cNvPr id="18120968" name="Graphique 20">
          <a:extLst>
            <a:ext uri="{FF2B5EF4-FFF2-40B4-BE49-F238E27FC236}">
              <a16:creationId xmlns:a16="http://schemas.microsoft.com/office/drawing/2014/main" xmlns="" id="{00000000-0008-0000-0100-000008811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3390900</xdr:colOff>
      <xdr:row>45</xdr:row>
      <xdr:rowOff>85725</xdr:rowOff>
    </xdr:from>
    <xdr:to>
      <xdr:col>2</xdr:col>
      <xdr:colOff>104775</xdr:colOff>
      <xdr:row>57</xdr:row>
      <xdr:rowOff>47625</xdr:rowOff>
    </xdr:to>
    <xdr:graphicFrame macro="">
      <xdr:nvGraphicFramePr>
        <xdr:cNvPr id="18120969" name="Graphique 21">
          <a:extLst>
            <a:ext uri="{FF2B5EF4-FFF2-40B4-BE49-F238E27FC236}">
              <a16:creationId xmlns:a16="http://schemas.microsoft.com/office/drawing/2014/main" xmlns="" id="{00000000-0008-0000-0100-000009811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190500</xdr:colOff>
      <xdr:row>45</xdr:row>
      <xdr:rowOff>57150</xdr:rowOff>
    </xdr:from>
    <xdr:to>
      <xdr:col>7</xdr:col>
      <xdr:colOff>1685925</xdr:colOff>
      <xdr:row>57</xdr:row>
      <xdr:rowOff>57150</xdr:rowOff>
    </xdr:to>
    <xdr:graphicFrame macro="">
      <xdr:nvGraphicFramePr>
        <xdr:cNvPr id="18120970" name="Graphique 22">
          <a:extLst>
            <a:ext uri="{FF2B5EF4-FFF2-40B4-BE49-F238E27FC236}">
              <a16:creationId xmlns:a16="http://schemas.microsoft.com/office/drawing/2014/main" xmlns="" id="{00000000-0008-0000-0100-00000A811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1054355</xdr:colOff>
      <xdr:row>40</xdr:row>
      <xdr:rowOff>112902</xdr:rowOff>
    </xdr:from>
    <xdr:to>
      <xdr:col>7</xdr:col>
      <xdr:colOff>1530605</xdr:colOff>
      <xdr:row>43</xdr:row>
      <xdr:rowOff>81152</xdr:rowOff>
    </xdr:to>
    <xdr:pic>
      <xdr:nvPicPr>
        <xdr:cNvPr id="24" name="Image 23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8" cstate="print">
          <a:grayscl/>
        </a:blip>
        <a:srcRect r="404"/>
        <a:stretch>
          <a:fillRect/>
        </a:stretch>
      </xdr:blipFill>
      <xdr:spPr bwMode="auto">
        <a:xfrm>
          <a:off x="9350630" y="7780527"/>
          <a:ext cx="476250" cy="482600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7</xdr:col>
      <xdr:colOff>990600</xdr:colOff>
      <xdr:row>28</xdr:row>
      <xdr:rowOff>76200</xdr:rowOff>
    </xdr:from>
    <xdr:to>
      <xdr:col>7</xdr:col>
      <xdr:colOff>1543050</xdr:colOff>
      <xdr:row>31</xdr:row>
      <xdr:rowOff>142875</xdr:rowOff>
    </xdr:to>
    <xdr:pic>
      <xdr:nvPicPr>
        <xdr:cNvPr id="18120972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00000000-0008-0000-0100-00000C81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686425"/>
          <a:ext cx="5524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5943600</xdr:colOff>
      <xdr:row>53</xdr:row>
      <xdr:rowOff>171450</xdr:rowOff>
    </xdr:from>
    <xdr:to>
      <xdr:col>1</xdr:col>
      <xdr:colOff>161925</xdr:colOff>
      <xdr:row>56</xdr:row>
      <xdr:rowOff>66675</xdr:rowOff>
    </xdr:to>
    <xdr:pic>
      <xdr:nvPicPr>
        <xdr:cNvPr id="18120973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00000000-0008-0000-0100-00000D81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0067925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990600</xdr:colOff>
      <xdr:row>54</xdr:row>
      <xdr:rowOff>9525</xdr:rowOff>
    </xdr:from>
    <xdr:to>
      <xdr:col>7</xdr:col>
      <xdr:colOff>1466850</xdr:colOff>
      <xdr:row>57</xdr:row>
      <xdr:rowOff>38100</xdr:rowOff>
    </xdr:to>
    <xdr:pic>
      <xdr:nvPicPr>
        <xdr:cNvPr id="18120974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00000000-0008-0000-0100-00000E81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9277350" y="10077450"/>
          <a:ext cx="476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45</xdr:row>
      <xdr:rowOff>76200</xdr:rowOff>
    </xdr:from>
    <xdr:to>
      <xdr:col>0</xdr:col>
      <xdr:colOff>3362325</xdr:colOff>
      <xdr:row>57</xdr:row>
      <xdr:rowOff>38100</xdr:rowOff>
    </xdr:to>
    <xdr:graphicFrame macro="">
      <xdr:nvGraphicFramePr>
        <xdr:cNvPr id="18120975" name="Graphique 27">
          <a:extLst>
            <a:ext uri="{FF2B5EF4-FFF2-40B4-BE49-F238E27FC236}">
              <a16:creationId xmlns:a16="http://schemas.microsoft.com/office/drawing/2014/main" xmlns="" id="{00000000-0008-0000-0100-00000F811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18794565" name="Image 4" descr="LOGO_QLC.png">
          <a:extLst>
            <a:ext uri="{FF2B5EF4-FFF2-40B4-BE49-F238E27FC236}">
              <a16:creationId xmlns:a16="http://schemas.microsoft.com/office/drawing/2014/main" xmlns="" id="{00000000-0008-0000-0200-000045C8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75438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8029575" y="469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754380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62</xdr:row>
      <xdr:rowOff>100693</xdr:rowOff>
    </xdr:from>
    <xdr:to>
      <xdr:col>0</xdr:col>
      <xdr:colOff>1695450</xdr:colOff>
      <xdr:row>65</xdr:row>
      <xdr:rowOff>148318</xdr:rowOff>
    </xdr:to>
    <xdr:pic>
      <xdr:nvPicPr>
        <xdr:cNvPr id="18794571" name="Picture 12" descr="LOGO_QLC">
          <a:extLst>
            <a:ext uri="{FF2B5EF4-FFF2-40B4-BE49-F238E27FC236}">
              <a16:creationId xmlns:a16="http://schemas.microsoft.com/office/drawing/2014/main" xmlns="" id="{00000000-0008-0000-0200-00004BC8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98729"/>
          <a:ext cx="1695450" cy="57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123825</xdr:rowOff>
    </xdr:from>
    <xdr:to>
      <xdr:col>0</xdr:col>
      <xdr:colOff>2209800</xdr:colOff>
      <xdr:row>6</xdr:row>
      <xdr:rowOff>152400</xdr:rowOff>
    </xdr:to>
    <xdr:pic>
      <xdr:nvPicPr>
        <xdr:cNvPr id="18794572" name="Image 4" descr="LOGO_QLC.png">
          <a:extLst>
            <a:ext uri="{FF2B5EF4-FFF2-40B4-BE49-F238E27FC236}">
              <a16:creationId xmlns:a16="http://schemas.microsoft.com/office/drawing/2014/main" xmlns="" id="{00000000-0008-0000-0200-00004CC8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5275"/>
          <a:ext cx="2171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20</xdr:row>
      <xdr:rowOff>13608</xdr:rowOff>
    </xdr:from>
    <xdr:to>
      <xdr:col>0</xdr:col>
      <xdr:colOff>5578928</xdr:colOff>
      <xdr:row>34</xdr:row>
      <xdr:rowOff>0</xdr:rowOff>
    </xdr:to>
    <xdr:graphicFrame macro="">
      <xdr:nvGraphicFramePr>
        <xdr:cNvPr id="18794573" name="Graphique 10">
          <a:extLst>
            <a:ext uri="{FF2B5EF4-FFF2-40B4-BE49-F238E27FC236}">
              <a16:creationId xmlns:a16="http://schemas.microsoft.com/office/drawing/2014/main" xmlns="" id="{00000000-0008-0000-0200-00004DC8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5881009</xdr:colOff>
      <xdr:row>54</xdr:row>
      <xdr:rowOff>141517</xdr:rowOff>
    </xdr:from>
    <xdr:to>
      <xdr:col>5</xdr:col>
      <xdr:colOff>789214</xdr:colOff>
      <xdr:row>62</xdr:row>
      <xdr:rowOff>40821</xdr:rowOff>
    </xdr:to>
    <xdr:graphicFrame macro="">
      <xdr:nvGraphicFramePr>
        <xdr:cNvPr id="18794574" name="Graphique 11">
          <a:extLst>
            <a:ext uri="{FF2B5EF4-FFF2-40B4-BE49-F238E27FC236}">
              <a16:creationId xmlns:a16="http://schemas.microsoft.com/office/drawing/2014/main" xmlns="" id="{00000000-0008-0000-0200-00004EC8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5864678</xdr:colOff>
      <xdr:row>35</xdr:row>
      <xdr:rowOff>0</xdr:rowOff>
    </xdr:from>
    <xdr:to>
      <xdr:col>5</xdr:col>
      <xdr:colOff>775606</xdr:colOff>
      <xdr:row>44</xdr:row>
      <xdr:rowOff>122464</xdr:rowOff>
    </xdr:to>
    <xdr:graphicFrame macro="">
      <xdr:nvGraphicFramePr>
        <xdr:cNvPr id="18794575" name="Graphique 12">
          <a:extLst>
            <a:ext uri="{FF2B5EF4-FFF2-40B4-BE49-F238E27FC236}">
              <a16:creationId xmlns:a16="http://schemas.microsoft.com/office/drawing/2014/main" xmlns="" id="{00000000-0008-0000-0200-00004FC8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2993572</xdr:colOff>
      <xdr:row>35</xdr:row>
      <xdr:rowOff>21772</xdr:rowOff>
    </xdr:from>
    <xdr:to>
      <xdr:col>0</xdr:col>
      <xdr:colOff>5551715</xdr:colOff>
      <xdr:row>44</xdr:row>
      <xdr:rowOff>108858</xdr:rowOff>
    </xdr:to>
    <xdr:graphicFrame macro="">
      <xdr:nvGraphicFramePr>
        <xdr:cNvPr id="18794576" name="Graphique 13">
          <a:extLst>
            <a:ext uri="{FF2B5EF4-FFF2-40B4-BE49-F238E27FC236}">
              <a16:creationId xmlns:a16="http://schemas.microsoft.com/office/drawing/2014/main" xmlns="" id="{00000000-0008-0000-0200-000050C8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176893</xdr:colOff>
      <xdr:row>45</xdr:row>
      <xdr:rowOff>10889</xdr:rowOff>
    </xdr:from>
    <xdr:to>
      <xdr:col>0</xdr:col>
      <xdr:colOff>2789465</xdr:colOff>
      <xdr:row>54</xdr:row>
      <xdr:rowOff>13610</xdr:rowOff>
    </xdr:to>
    <xdr:graphicFrame macro="">
      <xdr:nvGraphicFramePr>
        <xdr:cNvPr id="18794577" name="Graphique 14">
          <a:extLst>
            <a:ext uri="{FF2B5EF4-FFF2-40B4-BE49-F238E27FC236}">
              <a16:creationId xmlns:a16="http://schemas.microsoft.com/office/drawing/2014/main" xmlns="" id="{00000000-0008-0000-0200-000051C8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4916261</xdr:colOff>
      <xdr:row>40</xdr:row>
      <xdr:rowOff>172810</xdr:rowOff>
    </xdr:from>
    <xdr:to>
      <xdr:col>0</xdr:col>
      <xdr:colOff>5415643</xdr:colOff>
      <xdr:row>43</xdr:row>
      <xdr:rowOff>57150</xdr:rowOff>
    </xdr:to>
    <xdr:pic>
      <xdr:nvPicPr>
        <xdr:cNvPr id="18794580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00000000-0008-0000-0200-000054C8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7779203"/>
          <a:ext cx="499382" cy="41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2145847</xdr:colOff>
      <xdr:row>50</xdr:row>
      <xdr:rowOff>91168</xdr:rowOff>
    </xdr:from>
    <xdr:to>
      <xdr:col>0</xdr:col>
      <xdr:colOff>2622097</xdr:colOff>
      <xdr:row>53</xdr:row>
      <xdr:rowOff>13607</xdr:rowOff>
    </xdr:to>
    <xdr:pic>
      <xdr:nvPicPr>
        <xdr:cNvPr id="18794581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00000000-0008-0000-0200-000055C8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2145847" y="9466489"/>
          <a:ext cx="476250" cy="45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2993573</xdr:colOff>
      <xdr:row>45</xdr:row>
      <xdr:rowOff>19056</xdr:rowOff>
    </xdr:from>
    <xdr:to>
      <xdr:col>0</xdr:col>
      <xdr:colOff>5538107</xdr:colOff>
      <xdr:row>54</xdr:row>
      <xdr:rowOff>1</xdr:rowOff>
    </xdr:to>
    <xdr:graphicFrame macro="">
      <xdr:nvGraphicFramePr>
        <xdr:cNvPr id="18794582" name="Graphique 19">
          <a:extLst>
            <a:ext uri="{FF2B5EF4-FFF2-40B4-BE49-F238E27FC236}">
              <a16:creationId xmlns:a16="http://schemas.microsoft.com/office/drawing/2014/main" xmlns="" id="{00000000-0008-0000-0200-000056C8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5660573</xdr:colOff>
      <xdr:row>20</xdr:row>
      <xdr:rowOff>13607</xdr:rowOff>
    </xdr:from>
    <xdr:to>
      <xdr:col>7</xdr:col>
      <xdr:colOff>0</xdr:colOff>
      <xdr:row>33</xdr:row>
      <xdr:rowOff>171449</xdr:rowOff>
    </xdr:to>
    <xdr:graphicFrame macro="">
      <xdr:nvGraphicFramePr>
        <xdr:cNvPr id="22" name="Graphique 10">
          <a:extLst>
            <a:ext uri="{FF2B5EF4-FFF2-40B4-BE49-F238E27FC236}">
              <a16:creationId xmlns:a16="http://schemas.microsoft.com/office/drawing/2014/main" xmlns="" id="{924F5FD8-D271-4343-A5F6-7FC991D42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190502</xdr:colOff>
      <xdr:row>54</xdr:row>
      <xdr:rowOff>95253</xdr:rowOff>
    </xdr:from>
    <xdr:to>
      <xdr:col>0</xdr:col>
      <xdr:colOff>2803072</xdr:colOff>
      <xdr:row>61</xdr:row>
      <xdr:rowOff>149679</xdr:rowOff>
    </xdr:to>
    <xdr:graphicFrame macro="">
      <xdr:nvGraphicFramePr>
        <xdr:cNvPr id="24" name="Graphique 11">
          <a:extLst>
            <a:ext uri="{FF2B5EF4-FFF2-40B4-BE49-F238E27FC236}">
              <a16:creationId xmlns:a16="http://schemas.microsoft.com/office/drawing/2014/main" xmlns="" id="{EDF6AB58-95E4-41B0-843F-EB8021382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176893</xdr:colOff>
      <xdr:row>35</xdr:row>
      <xdr:rowOff>2720</xdr:rowOff>
    </xdr:from>
    <xdr:to>
      <xdr:col>0</xdr:col>
      <xdr:colOff>2789464</xdr:colOff>
      <xdr:row>44</xdr:row>
      <xdr:rowOff>68037</xdr:rowOff>
    </xdr:to>
    <xdr:graphicFrame macro="">
      <xdr:nvGraphicFramePr>
        <xdr:cNvPr id="25" name="Graphique 12">
          <a:extLst>
            <a:ext uri="{FF2B5EF4-FFF2-40B4-BE49-F238E27FC236}">
              <a16:creationId xmlns:a16="http://schemas.microsoft.com/office/drawing/2014/main" xmlns="" id="{E1252A2D-B893-414A-B6F6-B0F9F5C9E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1197427</xdr:colOff>
      <xdr:row>35</xdr:row>
      <xdr:rowOff>-1</xdr:rowOff>
    </xdr:from>
    <xdr:to>
      <xdr:col>5</xdr:col>
      <xdr:colOff>3673928</xdr:colOff>
      <xdr:row>44</xdr:row>
      <xdr:rowOff>81642</xdr:rowOff>
    </xdr:to>
    <xdr:graphicFrame macro="">
      <xdr:nvGraphicFramePr>
        <xdr:cNvPr id="26" name="Graphique 13">
          <a:extLst>
            <a:ext uri="{FF2B5EF4-FFF2-40B4-BE49-F238E27FC236}">
              <a16:creationId xmlns:a16="http://schemas.microsoft.com/office/drawing/2014/main" xmlns="" id="{CA94CC4B-AFD6-420A-8B49-8858BF786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5878286</xdr:colOff>
      <xdr:row>45</xdr:row>
      <xdr:rowOff>25851</xdr:rowOff>
    </xdr:from>
    <xdr:to>
      <xdr:col>5</xdr:col>
      <xdr:colOff>789213</xdr:colOff>
      <xdr:row>54</xdr:row>
      <xdr:rowOff>13607</xdr:rowOff>
    </xdr:to>
    <xdr:graphicFrame macro="">
      <xdr:nvGraphicFramePr>
        <xdr:cNvPr id="27" name="Graphique 14">
          <a:extLst>
            <a:ext uri="{FF2B5EF4-FFF2-40B4-BE49-F238E27FC236}">
              <a16:creationId xmlns:a16="http://schemas.microsoft.com/office/drawing/2014/main" xmlns="" id="{7CE081F5-9D99-4EAE-B337-DB668A9DC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176894</xdr:colOff>
      <xdr:row>58</xdr:row>
      <xdr:rowOff>122464</xdr:rowOff>
    </xdr:from>
    <xdr:to>
      <xdr:col>5</xdr:col>
      <xdr:colOff>653144</xdr:colOff>
      <xdr:row>61</xdr:row>
      <xdr:rowOff>90714</xdr:rowOff>
    </xdr:to>
    <xdr:pic>
      <xdr:nvPicPr>
        <xdr:cNvPr id="28" name="Image 27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DB19DC96-77E6-43F1-AD72-FCBBC49B6DA2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7715251" y="10912928"/>
          <a:ext cx="476250" cy="498929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2115911</xdr:colOff>
      <xdr:row>40</xdr:row>
      <xdr:rowOff>70755</xdr:rowOff>
    </xdr:from>
    <xdr:to>
      <xdr:col>0</xdr:col>
      <xdr:colOff>2671083</xdr:colOff>
      <xdr:row>44</xdr:row>
      <xdr:rowOff>29934</xdr:rowOff>
    </xdr:to>
    <xdr:pic>
      <xdr:nvPicPr>
        <xdr:cNvPr id="29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6C51CF9A-962E-4AB9-BCD0-77F67715D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911" y="7677148"/>
          <a:ext cx="55517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91168</xdr:colOff>
      <xdr:row>40</xdr:row>
      <xdr:rowOff>32658</xdr:rowOff>
    </xdr:from>
    <xdr:to>
      <xdr:col>5</xdr:col>
      <xdr:colOff>646340</xdr:colOff>
      <xdr:row>43</xdr:row>
      <xdr:rowOff>168730</xdr:rowOff>
    </xdr:to>
    <xdr:pic>
      <xdr:nvPicPr>
        <xdr:cNvPr id="30" name="Image 21" descr="http://publicdomainvectors.org/prikaziSliku1.php?naziv=5797&amp;sirina=150">
          <a:extLst>
            <a:ext uri="{FF2B5EF4-FFF2-40B4-BE49-F238E27FC236}">
              <a16:creationId xmlns:a16="http://schemas.microsoft.com/office/drawing/2014/main" xmlns="" id="{17F676DE-7F35-47DB-9813-A5DE3BE4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347" y="7639051"/>
          <a:ext cx="55517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3061608</xdr:colOff>
      <xdr:row>41</xdr:row>
      <xdr:rowOff>81643</xdr:rowOff>
    </xdr:from>
    <xdr:to>
      <xdr:col>5</xdr:col>
      <xdr:colOff>3560990</xdr:colOff>
      <xdr:row>43</xdr:row>
      <xdr:rowOff>142876</xdr:rowOff>
    </xdr:to>
    <xdr:pic>
      <xdr:nvPicPr>
        <xdr:cNvPr id="31" name="Image 20" descr="http://coloriages.dessins.free.fr/coloriages/legumes.gif">
          <a:extLst>
            <a:ext uri="{FF2B5EF4-FFF2-40B4-BE49-F238E27FC236}">
              <a16:creationId xmlns:a16="http://schemas.microsoft.com/office/drawing/2014/main" xmlns="" id="{0CF5ED8F-131B-48C9-9ADC-7D8D7719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0787" y="7864929"/>
          <a:ext cx="499382" cy="41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176892</xdr:colOff>
      <xdr:row>50</xdr:row>
      <xdr:rowOff>99331</xdr:rowOff>
    </xdr:from>
    <xdr:to>
      <xdr:col>5</xdr:col>
      <xdr:colOff>643617</xdr:colOff>
      <xdr:row>53</xdr:row>
      <xdr:rowOff>17688</xdr:rowOff>
    </xdr:to>
    <xdr:pic>
      <xdr:nvPicPr>
        <xdr:cNvPr id="32" name="Image 19" descr="http://albumphoto2.hema.be/files/2012/06/clipart-collectie-seizoenen.png">
          <a:extLst>
            <a:ext uri="{FF2B5EF4-FFF2-40B4-BE49-F238E27FC236}">
              <a16:creationId xmlns:a16="http://schemas.microsoft.com/office/drawing/2014/main" xmlns="" id="{9698B3F9-653A-4333-93AB-9230DA96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5"/>
        <a:stretch>
          <a:fillRect/>
        </a:stretch>
      </xdr:blipFill>
      <xdr:spPr bwMode="auto">
        <a:xfrm>
          <a:off x="7756071" y="9474652"/>
          <a:ext cx="466725" cy="44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1183821</xdr:colOff>
      <xdr:row>45</xdr:row>
      <xdr:rowOff>13611</xdr:rowOff>
    </xdr:from>
    <xdr:to>
      <xdr:col>5</xdr:col>
      <xdr:colOff>3646714</xdr:colOff>
      <xdr:row>54</xdr:row>
      <xdr:rowOff>13607</xdr:rowOff>
    </xdr:to>
    <xdr:graphicFrame macro="">
      <xdr:nvGraphicFramePr>
        <xdr:cNvPr id="33" name="Graphique 19">
          <a:extLst>
            <a:ext uri="{FF2B5EF4-FFF2-40B4-BE49-F238E27FC236}">
              <a16:creationId xmlns:a16="http://schemas.microsoft.com/office/drawing/2014/main" xmlns="" id="{D6C850BA-4B7F-4A86-8435-ECD7B8F44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3020786</xdr:colOff>
      <xdr:row>50</xdr:row>
      <xdr:rowOff>108858</xdr:rowOff>
    </xdr:from>
    <xdr:to>
      <xdr:col>5</xdr:col>
      <xdr:colOff>3535136</xdr:colOff>
      <xdr:row>53</xdr:row>
      <xdr:rowOff>31297</xdr:rowOff>
    </xdr:to>
    <xdr:pic>
      <xdr:nvPicPr>
        <xdr:cNvPr id="34" name="Image 23" descr="Afficher l'image d'origine">
          <a:extLst>
            <a:ext uri="{FF2B5EF4-FFF2-40B4-BE49-F238E27FC236}">
              <a16:creationId xmlns:a16="http://schemas.microsoft.com/office/drawing/2014/main" xmlns="" id="{FC610DF0-A2A0-49C5-9D46-05F7F01A1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10599965" y="9484179"/>
          <a:ext cx="514350" cy="45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4874079</xdr:colOff>
      <xdr:row>50</xdr:row>
      <xdr:rowOff>29937</xdr:rowOff>
    </xdr:from>
    <xdr:to>
      <xdr:col>0</xdr:col>
      <xdr:colOff>5388429</xdr:colOff>
      <xdr:row>52</xdr:row>
      <xdr:rowOff>129269</xdr:rowOff>
    </xdr:to>
    <xdr:pic>
      <xdr:nvPicPr>
        <xdr:cNvPr id="35" name="Image 23" descr="Afficher l'image d'origine">
          <a:extLst>
            <a:ext uri="{FF2B5EF4-FFF2-40B4-BE49-F238E27FC236}">
              <a16:creationId xmlns:a16="http://schemas.microsoft.com/office/drawing/2014/main" xmlns="" id="{5C94060C-1E41-459F-BD4A-6D0DCFFD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8" b="126"/>
        <a:stretch>
          <a:fillRect/>
        </a:stretch>
      </xdr:blipFill>
      <xdr:spPr bwMode="auto">
        <a:xfrm>
          <a:off x="4874079" y="9405258"/>
          <a:ext cx="514350" cy="45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2966357</xdr:colOff>
      <xdr:row>54</xdr:row>
      <xdr:rowOff>136072</xdr:rowOff>
    </xdr:from>
    <xdr:to>
      <xdr:col>0</xdr:col>
      <xdr:colOff>5578927</xdr:colOff>
      <xdr:row>62</xdr:row>
      <xdr:rowOff>13605</xdr:rowOff>
    </xdr:to>
    <xdr:graphicFrame macro="">
      <xdr:nvGraphicFramePr>
        <xdr:cNvPr id="36" name="Graphique 11">
          <a:extLst>
            <a:ext uri="{FF2B5EF4-FFF2-40B4-BE49-F238E27FC236}">
              <a16:creationId xmlns:a16="http://schemas.microsoft.com/office/drawing/2014/main" xmlns="" id="{CFF74168-C80D-4180-858D-A0017082E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1211036</xdr:colOff>
      <xdr:row>54</xdr:row>
      <xdr:rowOff>149678</xdr:rowOff>
    </xdr:from>
    <xdr:to>
      <xdr:col>5</xdr:col>
      <xdr:colOff>3643990</xdr:colOff>
      <xdr:row>62</xdr:row>
      <xdr:rowOff>48982</xdr:rowOff>
    </xdr:to>
    <xdr:graphicFrame macro="">
      <xdr:nvGraphicFramePr>
        <xdr:cNvPr id="37" name="Graphique 11">
          <a:extLst>
            <a:ext uri="{FF2B5EF4-FFF2-40B4-BE49-F238E27FC236}">
              <a16:creationId xmlns:a16="http://schemas.microsoft.com/office/drawing/2014/main" xmlns="" id="{D683D50B-6609-4674-BBF4-7A693E50C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2081893</xdr:colOff>
      <xdr:row>57</xdr:row>
      <xdr:rowOff>163286</xdr:rowOff>
    </xdr:from>
    <xdr:to>
      <xdr:col>0</xdr:col>
      <xdr:colOff>2558143</xdr:colOff>
      <xdr:row>60</xdr:row>
      <xdr:rowOff>131536</xdr:rowOff>
    </xdr:to>
    <xdr:pic>
      <xdr:nvPicPr>
        <xdr:cNvPr id="38" name="Image 37" descr="http://thumbs.dreamstime.com/x/clipart-images-graphiques-de-projet-de-construction-14051341.jpg">
          <a:extLst>
            <a:ext uri="{FF2B5EF4-FFF2-40B4-BE49-F238E27FC236}">
              <a16:creationId xmlns:a16="http://schemas.microsoft.com/office/drawing/2014/main" xmlns="" id="{DD19F236-C886-4E6F-800C-B68D92A4B2F7}"/>
            </a:ext>
          </a:extLst>
        </xdr:cNvPr>
        <xdr:cNvPicPr/>
      </xdr:nvPicPr>
      <xdr:blipFill>
        <a:blip xmlns:r="http://schemas.openxmlformats.org/officeDocument/2006/relationships" r:embed="rId16" cstate="print">
          <a:grayscl/>
        </a:blip>
        <a:srcRect r="404"/>
        <a:stretch>
          <a:fillRect/>
        </a:stretch>
      </xdr:blipFill>
      <xdr:spPr bwMode="auto">
        <a:xfrm>
          <a:off x="2081893" y="10776857"/>
          <a:ext cx="476250" cy="498929"/>
        </a:xfrm>
        <a:prstGeom prst="ellipse">
          <a:avLst/>
        </a:prstGeom>
        <a:solidFill>
          <a:srgbClr val="FFFFFF">
            <a:shade val="85000"/>
          </a:srgbClr>
        </a:solidFill>
        <a:ln>
          <a:solidFill>
            <a:schemeClr val="bg1"/>
          </a:solidFill>
        </a:ln>
        <a:effectLst/>
      </xdr:spPr>
    </xdr:pic>
    <xdr:clientData/>
  </xdr:twoCellAnchor>
  <xdr:twoCellAnchor editAs="oneCell">
    <xdr:from>
      <xdr:col>0</xdr:col>
      <xdr:colOff>4953000</xdr:colOff>
      <xdr:row>58</xdr:row>
      <xdr:rowOff>136072</xdr:rowOff>
    </xdr:from>
    <xdr:to>
      <xdr:col>0</xdr:col>
      <xdr:colOff>5497285</xdr:colOff>
      <xdr:row>61</xdr:row>
      <xdr:rowOff>149678</xdr:rowOff>
    </xdr:to>
    <xdr:pic>
      <xdr:nvPicPr>
        <xdr:cNvPr id="3" name="Graphique 2" descr="Engrenages">
          <a:extLst>
            <a:ext uri="{FF2B5EF4-FFF2-40B4-BE49-F238E27FC236}">
              <a16:creationId xmlns:a16="http://schemas.microsoft.com/office/drawing/2014/main" xmlns="" id="{8A80E7CF-1C68-473C-AE53-296DFAF26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4953000" y="10926536"/>
          <a:ext cx="544285" cy="544285"/>
        </a:xfrm>
        <a:prstGeom prst="rect">
          <a:avLst/>
        </a:prstGeom>
      </xdr:spPr>
    </xdr:pic>
    <xdr:clientData/>
  </xdr:twoCellAnchor>
  <xdr:twoCellAnchor editAs="oneCell">
    <xdr:from>
      <xdr:col>5</xdr:col>
      <xdr:colOff>3061607</xdr:colOff>
      <xdr:row>58</xdr:row>
      <xdr:rowOff>136072</xdr:rowOff>
    </xdr:from>
    <xdr:to>
      <xdr:col>5</xdr:col>
      <xdr:colOff>3605892</xdr:colOff>
      <xdr:row>61</xdr:row>
      <xdr:rowOff>149678</xdr:rowOff>
    </xdr:to>
    <xdr:pic>
      <xdr:nvPicPr>
        <xdr:cNvPr id="39" name="Graphique 38" descr="Engrenages">
          <a:extLst>
            <a:ext uri="{FF2B5EF4-FFF2-40B4-BE49-F238E27FC236}">
              <a16:creationId xmlns:a16="http://schemas.microsoft.com/office/drawing/2014/main" xmlns="" id="{0008271F-D3C5-444D-95F6-948E88E8D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3"/>
            </a:ext>
          </a:extLst>
        </a:blip>
        <a:stretch>
          <a:fillRect/>
        </a:stretch>
      </xdr:blipFill>
      <xdr:spPr>
        <a:xfrm>
          <a:off x="10599964" y="10926536"/>
          <a:ext cx="544285" cy="54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8:K127"/>
  <sheetViews>
    <sheetView view="pageBreakPreview" topLeftCell="A4" zoomScaleSheetLayoutView="100" workbookViewId="0">
      <selection activeCell="A11" sqref="A11:I11"/>
    </sheetView>
  </sheetViews>
  <sheetFormatPr baseColWidth="10" defaultRowHeight="12.75" x14ac:dyDescent="0.2"/>
  <cols>
    <col min="1" max="1" width="9.5703125" style="100" customWidth="1"/>
    <col min="2" max="2" width="11" style="100" customWidth="1"/>
    <col min="3" max="3" width="11.140625" style="100" customWidth="1"/>
    <col min="4" max="4" width="23.42578125" style="100" customWidth="1"/>
    <col min="5" max="5" width="11.42578125" style="100"/>
    <col min="6" max="6" width="15.140625" style="100" customWidth="1"/>
    <col min="7" max="7" width="11.42578125" style="100"/>
    <col min="8" max="8" width="18.28515625" style="100" customWidth="1"/>
    <col min="9" max="9" width="14.28515625" style="100" customWidth="1"/>
    <col min="10" max="16384" width="11.42578125" style="100"/>
  </cols>
  <sheetData>
    <row r="8" spans="1:9" ht="25.5" x14ac:dyDescent="0.35">
      <c r="A8" s="365" t="s">
        <v>156</v>
      </c>
      <c r="B8" s="365"/>
      <c r="C8" s="365"/>
      <c r="D8" s="365"/>
      <c r="E8" s="365"/>
      <c r="F8" s="365"/>
      <c r="G8" s="365"/>
      <c r="H8" s="365"/>
      <c r="I8" s="365"/>
    </row>
    <row r="9" spans="1:9" ht="13.5" customHeight="1" x14ac:dyDescent="0.5">
      <c r="D9" s="101"/>
      <c r="E9" s="102"/>
      <c r="F9" s="102"/>
    </row>
    <row r="10" spans="1:9" ht="25.5" x14ac:dyDescent="0.35">
      <c r="A10" s="365" t="s">
        <v>262</v>
      </c>
      <c r="B10" s="365"/>
      <c r="C10" s="365"/>
      <c r="D10" s="365"/>
      <c r="E10" s="365"/>
      <c r="F10" s="365"/>
      <c r="G10" s="365"/>
      <c r="H10" s="365"/>
      <c r="I10" s="365"/>
    </row>
    <row r="11" spans="1:9" ht="18" x14ac:dyDescent="0.25">
      <c r="A11" s="368"/>
      <c r="B11" s="369"/>
      <c r="C11" s="369"/>
      <c r="D11" s="369"/>
      <c r="E11" s="369"/>
      <c r="F11" s="369"/>
      <c r="G11" s="369"/>
      <c r="H11" s="369"/>
      <c r="I11" s="369"/>
    </row>
    <row r="13" spans="1:9" ht="13.5" x14ac:dyDescent="0.25">
      <c r="B13" s="103"/>
      <c r="C13" s="104"/>
      <c r="D13" s="104"/>
      <c r="E13" s="104"/>
      <c r="F13" s="104"/>
      <c r="G13" s="105"/>
    </row>
    <row r="14" spans="1:9" ht="15" x14ac:dyDescent="0.2">
      <c r="A14" s="106" t="s">
        <v>29</v>
      </c>
      <c r="B14" s="107"/>
      <c r="C14" s="108"/>
      <c r="D14" s="370" t="s">
        <v>261</v>
      </c>
      <c r="E14" s="371"/>
      <c r="F14" s="371"/>
      <c r="G14" s="371"/>
      <c r="H14" s="108"/>
      <c r="I14" s="108"/>
    </row>
    <row r="15" spans="1:9" ht="15" x14ac:dyDescent="0.2">
      <c r="B15" s="109"/>
      <c r="C15" s="110"/>
      <c r="D15" s="110"/>
      <c r="E15" s="110"/>
      <c r="F15" s="110"/>
      <c r="G15" s="110"/>
      <c r="H15" s="110"/>
    </row>
    <row r="16" spans="1:9" ht="15" x14ac:dyDescent="0.2">
      <c r="A16" s="366" t="s">
        <v>235</v>
      </c>
      <c r="B16" s="367"/>
      <c r="C16" s="367"/>
      <c r="D16" s="367"/>
      <c r="E16" s="367"/>
      <c r="F16" s="367"/>
      <c r="G16" s="367"/>
      <c r="H16" s="367"/>
      <c r="I16" s="367"/>
    </row>
    <row r="17" spans="1:11" ht="15" x14ac:dyDescent="0.2">
      <c r="B17" s="109"/>
      <c r="C17" s="110"/>
      <c r="D17" s="110"/>
      <c r="E17" s="110"/>
      <c r="F17" s="110"/>
      <c r="G17" s="110"/>
      <c r="H17" s="110"/>
    </row>
    <row r="18" spans="1:11" x14ac:dyDescent="0.2">
      <c r="A18" s="111"/>
      <c r="B18" s="111"/>
      <c r="C18" s="111"/>
      <c r="D18" s="111"/>
      <c r="E18" s="111"/>
      <c r="H18" s="111"/>
      <c r="I18" s="111"/>
    </row>
    <row r="19" spans="1:11" ht="15" x14ac:dyDescent="0.2">
      <c r="B19" s="109"/>
      <c r="C19" s="110"/>
      <c r="D19" s="110"/>
      <c r="E19" s="110"/>
      <c r="F19" s="110"/>
      <c r="G19" s="110"/>
      <c r="H19" s="110"/>
    </row>
    <row r="20" spans="1:11" x14ac:dyDescent="0.2">
      <c r="A20" s="111"/>
      <c r="B20" s="111"/>
      <c r="C20" s="111"/>
      <c r="D20" s="111"/>
      <c r="E20" s="111"/>
      <c r="H20" s="111"/>
      <c r="I20" s="111"/>
      <c r="J20" s="111"/>
    </row>
    <row r="21" spans="1:11" x14ac:dyDescent="0.2">
      <c r="A21" s="111"/>
      <c r="B21" s="111"/>
      <c r="C21" s="111"/>
      <c r="D21" s="111"/>
      <c r="E21" s="111"/>
      <c r="H21" s="111"/>
      <c r="I21" s="111"/>
      <c r="J21" s="111"/>
    </row>
    <row r="22" spans="1:11" ht="17.100000000000001" customHeight="1" x14ac:dyDescent="0.2">
      <c r="A22" s="333" t="s">
        <v>24</v>
      </c>
      <c r="B22" s="337" t="s">
        <v>229</v>
      </c>
      <c r="C22" s="337" t="s">
        <v>230</v>
      </c>
      <c r="D22" s="111"/>
      <c r="E22" s="111"/>
      <c r="F22" s="111"/>
      <c r="I22" s="111"/>
      <c r="J22" s="111"/>
      <c r="K22" s="111"/>
    </row>
    <row r="23" spans="1:11" ht="17.100000000000001" customHeight="1" x14ac:dyDescent="0.2">
      <c r="A23" s="334" t="s">
        <v>12</v>
      </c>
      <c r="B23" s="360">
        <v>0.78</v>
      </c>
      <c r="C23" s="361">
        <v>0.78</v>
      </c>
      <c r="D23" s="111"/>
      <c r="E23" s="111"/>
      <c r="F23" s="111"/>
      <c r="I23" s="111"/>
      <c r="J23" s="111"/>
      <c r="K23" s="111"/>
    </row>
    <row r="24" spans="1:11" ht="17.100000000000001" customHeight="1" x14ac:dyDescent="0.2">
      <c r="A24" s="335" t="s">
        <v>13</v>
      </c>
      <c r="B24" s="340"/>
      <c r="C24" s="340"/>
      <c r="D24" s="111"/>
      <c r="E24" s="111"/>
      <c r="F24" s="111"/>
      <c r="I24" s="111"/>
      <c r="J24" s="111"/>
      <c r="K24" s="111"/>
    </row>
    <row r="25" spans="1:11" ht="17.100000000000001" customHeight="1" x14ac:dyDescent="0.2">
      <c r="A25" s="334" t="s">
        <v>14</v>
      </c>
      <c r="B25" s="362">
        <v>0.74</v>
      </c>
      <c r="C25" s="362">
        <v>0.74</v>
      </c>
      <c r="D25" s="111"/>
      <c r="E25" s="111"/>
      <c r="F25" s="111"/>
      <c r="I25" s="111"/>
      <c r="J25" s="111"/>
      <c r="K25" s="111"/>
    </row>
    <row r="26" spans="1:11" ht="17.100000000000001" customHeight="1" x14ac:dyDescent="0.2">
      <c r="A26" s="335" t="s">
        <v>15</v>
      </c>
      <c r="B26" s="340"/>
      <c r="C26" s="340"/>
      <c r="D26" s="111"/>
      <c r="I26" s="111"/>
      <c r="J26" s="111"/>
      <c r="K26" s="111"/>
    </row>
    <row r="27" spans="1:11" ht="17.100000000000001" customHeight="1" x14ac:dyDescent="0.2">
      <c r="A27" s="334" t="s">
        <v>16</v>
      </c>
      <c r="B27" s="360">
        <v>0.66</v>
      </c>
      <c r="C27" s="360">
        <v>0.66</v>
      </c>
      <c r="D27" s="111"/>
      <c r="E27" s="111"/>
      <c r="F27" s="111"/>
      <c r="G27" s="111"/>
      <c r="H27" s="111"/>
      <c r="I27" s="111"/>
      <c r="J27" s="111"/>
      <c r="K27" s="111"/>
    </row>
    <row r="28" spans="1:11" ht="17.100000000000001" customHeight="1" x14ac:dyDescent="0.2">
      <c r="A28" s="335" t="s">
        <v>17</v>
      </c>
      <c r="B28" s="340"/>
      <c r="C28" s="340"/>
      <c r="D28" s="113"/>
      <c r="E28" s="113"/>
      <c r="F28" s="113"/>
      <c r="I28" s="113"/>
      <c r="J28" s="111"/>
      <c r="K28" s="111"/>
    </row>
    <row r="29" spans="1:11" ht="17.100000000000001" customHeight="1" x14ac:dyDescent="0.2">
      <c r="A29" s="334" t="s">
        <v>18</v>
      </c>
      <c r="B29" s="360">
        <v>0.64</v>
      </c>
      <c r="C29" s="360">
        <v>0.64</v>
      </c>
      <c r="D29" s="114"/>
      <c r="E29" s="114"/>
      <c r="F29" s="114"/>
      <c r="G29" s="114"/>
      <c r="H29" s="114"/>
      <c r="I29" s="113"/>
      <c r="J29" s="111"/>
      <c r="K29" s="111"/>
    </row>
    <row r="30" spans="1:11" ht="17.100000000000001" customHeight="1" x14ac:dyDescent="0.2">
      <c r="A30" s="335" t="s">
        <v>19</v>
      </c>
      <c r="B30" s="340"/>
      <c r="C30" s="340"/>
      <c r="D30" s="115"/>
      <c r="E30" s="114"/>
      <c r="F30" s="114"/>
      <c r="G30" s="114"/>
      <c r="H30" s="114"/>
      <c r="I30" s="113"/>
      <c r="J30" s="111"/>
      <c r="K30" s="111"/>
    </row>
    <row r="31" spans="1:11" ht="17.100000000000001" customHeight="1" x14ac:dyDescent="0.2">
      <c r="A31" s="334" t="s">
        <v>20</v>
      </c>
      <c r="B31" s="341">
        <v>0.85</v>
      </c>
      <c r="C31" s="341">
        <v>0.88</v>
      </c>
      <c r="D31" s="115"/>
      <c r="E31" s="115"/>
      <c r="F31" s="115"/>
      <c r="G31" s="115"/>
      <c r="H31" s="115"/>
      <c r="I31" s="113"/>
      <c r="J31" s="112"/>
    </row>
    <row r="32" spans="1:11" ht="17.100000000000001" customHeight="1" x14ac:dyDescent="0.2">
      <c r="A32" s="335" t="s">
        <v>21</v>
      </c>
      <c r="B32" s="340"/>
      <c r="C32" s="340"/>
      <c r="D32" s="114"/>
      <c r="E32" s="114"/>
      <c r="F32" s="114"/>
      <c r="G32" s="114"/>
      <c r="H32" s="114"/>
      <c r="I32" s="113"/>
      <c r="J32" s="112"/>
    </row>
    <row r="33" spans="1:8" ht="17.100000000000001" customHeight="1" x14ac:dyDescent="0.2">
      <c r="A33" s="334" t="s">
        <v>22</v>
      </c>
      <c r="B33" s="341"/>
      <c r="C33" s="341"/>
      <c r="D33" s="115"/>
      <c r="E33" s="115"/>
      <c r="F33" s="115"/>
      <c r="G33" s="115"/>
      <c r="H33" s="115"/>
    </row>
    <row r="34" spans="1:8" ht="17.100000000000001" customHeight="1" x14ac:dyDescent="0.2">
      <c r="A34" s="336" t="s">
        <v>23</v>
      </c>
      <c r="B34" s="342"/>
      <c r="C34" s="342"/>
      <c r="D34" s="115"/>
      <c r="E34" s="115"/>
      <c r="F34" s="115"/>
      <c r="G34" s="115"/>
      <c r="H34" s="115"/>
    </row>
    <row r="35" spans="1:8" ht="17.100000000000001" customHeight="1" x14ac:dyDescent="0.2"/>
    <row r="36" spans="1:8" ht="17.100000000000001" customHeight="1" x14ac:dyDescent="0.2"/>
    <row r="37" spans="1:8" ht="17.100000000000001" customHeight="1" x14ac:dyDescent="0.2"/>
    <row r="38" spans="1:8" ht="17.100000000000001" customHeight="1" x14ac:dyDescent="0.2">
      <c r="A38" s="333" t="s">
        <v>24</v>
      </c>
      <c r="B38" s="337" t="s">
        <v>229</v>
      </c>
      <c r="C38" s="337" t="s">
        <v>230</v>
      </c>
    </row>
    <row r="39" spans="1:8" ht="17.100000000000001" customHeight="1" x14ac:dyDescent="0.2">
      <c r="A39" s="334" t="s">
        <v>12</v>
      </c>
      <c r="B39" s="361">
        <v>0.74</v>
      </c>
      <c r="C39" s="363">
        <v>0.74099999999999999</v>
      </c>
    </row>
    <row r="40" spans="1:8" ht="17.100000000000001" customHeight="1" x14ac:dyDescent="0.2">
      <c r="A40" s="335" t="s">
        <v>13</v>
      </c>
      <c r="B40" s="340"/>
      <c r="C40" s="340"/>
    </row>
    <row r="41" spans="1:8" ht="17.100000000000001" customHeight="1" x14ac:dyDescent="0.2">
      <c r="A41" s="334" t="s">
        <v>14</v>
      </c>
      <c r="B41" s="363">
        <v>0.76</v>
      </c>
      <c r="C41" s="363">
        <v>0.76</v>
      </c>
    </row>
    <row r="42" spans="1:8" ht="17.100000000000001" customHeight="1" x14ac:dyDescent="0.2">
      <c r="A42" s="335" t="s">
        <v>15</v>
      </c>
      <c r="B42" s="340"/>
      <c r="C42" s="340"/>
    </row>
    <row r="43" spans="1:8" ht="17.100000000000001" customHeight="1" x14ac:dyDescent="0.2">
      <c r="A43" s="334" t="s">
        <v>16</v>
      </c>
      <c r="B43" s="363">
        <v>0.63</v>
      </c>
      <c r="C43" s="363">
        <v>0.63</v>
      </c>
    </row>
    <row r="44" spans="1:8" ht="17.100000000000001" customHeight="1" x14ac:dyDescent="0.2">
      <c r="A44" s="335" t="s">
        <v>17</v>
      </c>
      <c r="B44" s="340"/>
      <c r="C44" s="340"/>
    </row>
    <row r="45" spans="1:8" ht="17.100000000000001" customHeight="1" x14ac:dyDescent="0.2">
      <c r="A45" s="334" t="s">
        <v>18</v>
      </c>
      <c r="B45" s="363">
        <v>0.72599999999999998</v>
      </c>
      <c r="C45" s="363">
        <v>0.72599999999999998</v>
      </c>
    </row>
    <row r="46" spans="1:8" ht="17.100000000000001" customHeight="1" x14ac:dyDescent="0.2">
      <c r="A46" s="335" t="s">
        <v>19</v>
      </c>
      <c r="B46" s="340"/>
      <c r="C46" s="340"/>
    </row>
    <row r="47" spans="1:8" ht="17.100000000000001" customHeight="1" x14ac:dyDescent="0.2">
      <c r="A47" s="334" t="s">
        <v>20</v>
      </c>
      <c r="B47" s="341">
        <v>0.98</v>
      </c>
      <c r="C47" s="341">
        <v>0.77</v>
      </c>
    </row>
    <row r="48" spans="1:8" ht="17.100000000000001" customHeight="1" x14ac:dyDescent="0.2">
      <c r="A48" s="335" t="s">
        <v>21</v>
      </c>
      <c r="B48" s="340"/>
      <c r="C48" s="340"/>
    </row>
    <row r="49" spans="1:3" ht="17.100000000000001" customHeight="1" x14ac:dyDescent="0.2">
      <c r="A49" s="334" t="s">
        <v>22</v>
      </c>
      <c r="B49" s="341"/>
      <c r="C49" s="341"/>
    </row>
    <row r="50" spans="1:3" ht="17.100000000000001" customHeight="1" x14ac:dyDescent="0.2">
      <c r="A50" s="336" t="s">
        <v>23</v>
      </c>
      <c r="B50" s="342"/>
      <c r="C50" s="342"/>
    </row>
    <row r="51" spans="1:3" ht="17.100000000000001" customHeight="1" x14ac:dyDescent="0.2"/>
    <row r="52" spans="1:3" ht="17.100000000000001" customHeight="1" x14ac:dyDescent="0.2"/>
    <row r="53" spans="1:3" ht="17.100000000000001" customHeight="1" x14ac:dyDescent="0.2"/>
    <row r="54" spans="1:3" ht="17.100000000000001" customHeight="1" x14ac:dyDescent="0.2"/>
    <row r="55" spans="1:3" ht="17.100000000000001" customHeight="1" x14ac:dyDescent="0.2">
      <c r="A55" s="333" t="s">
        <v>24</v>
      </c>
      <c r="B55" s="337" t="s">
        <v>229</v>
      </c>
      <c r="C55" s="337" t="s">
        <v>230</v>
      </c>
    </row>
    <row r="56" spans="1:3" ht="17.100000000000001" customHeight="1" x14ac:dyDescent="0.2">
      <c r="A56" s="334" t="s">
        <v>12</v>
      </c>
      <c r="B56" s="363">
        <v>0.79300000000000004</v>
      </c>
      <c r="C56" s="363">
        <v>0.79300000000000004</v>
      </c>
    </row>
    <row r="57" spans="1:3" ht="17.100000000000001" customHeight="1" x14ac:dyDescent="0.2">
      <c r="A57" s="335" t="s">
        <v>13</v>
      </c>
      <c r="B57" s="340"/>
      <c r="C57" s="340"/>
    </row>
    <row r="58" spans="1:3" ht="17.100000000000001" customHeight="1" x14ac:dyDescent="0.2">
      <c r="A58" s="334" t="s">
        <v>14</v>
      </c>
      <c r="B58" s="363">
        <v>0.78</v>
      </c>
      <c r="C58" s="363">
        <v>0.78</v>
      </c>
    </row>
    <row r="59" spans="1:3" ht="17.100000000000001" customHeight="1" x14ac:dyDescent="0.2">
      <c r="A59" s="335" t="s">
        <v>15</v>
      </c>
      <c r="B59" s="340"/>
      <c r="C59" s="340"/>
    </row>
    <row r="60" spans="1:3" ht="17.100000000000001" customHeight="1" x14ac:dyDescent="0.2">
      <c r="A60" s="334" t="s">
        <v>16</v>
      </c>
      <c r="B60" s="361">
        <v>0.74</v>
      </c>
      <c r="C60" s="363">
        <v>0.74299999999999999</v>
      </c>
    </row>
    <row r="61" spans="1:3" ht="17.100000000000001" customHeight="1" x14ac:dyDescent="0.2">
      <c r="A61" s="335" t="s">
        <v>17</v>
      </c>
      <c r="B61" s="340"/>
      <c r="C61" s="340"/>
    </row>
    <row r="62" spans="1:3" ht="17.100000000000001" customHeight="1" x14ac:dyDescent="0.2">
      <c r="A62" s="334" t="s">
        <v>18</v>
      </c>
      <c r="B62" s="363">
        <v>0.78</v>
      </c>
      <c r="C62" s="363">
        <v>0.78</v>
      </c>
    </row>
    <row r="63" spans="1:3" ht="17.100000000000001" customHeight="1" x14ac:dyDescent="0.2">
      <c r="A63" s="335" t="s">
        <v>19</v>
      </c>
      <c r="B63" s="340"/>
      <c r="C63" s="340"/>
    </row>
    <row r="64" spans="1:3" ht="17.100000000000001" customHeight="1" x14ac:dyDescent="0.2">
      <c r="A64" s="334" t="s">
        <v>20</v>
      </c>
      <c r="B64" s="341">
        <v>0.93</v>
      </c>
      <c r="C64" s="341">
        <v>1</v>
      </c>
    </row>
    <row r="65" spans="1:3" ht="17.100000000000001" customHeight="1" x14ac:dyDescent="0.2">
      <c r="A65" s="335" t="s">
        <v>21</v>
      </c>
      <c r="B65" s="340"/>
      <c r="C65" s="340"/>
    </row>
    <row r="66" spans="1:3" ht="17.100000000000001" customHeight="1" x14ac:dyDescent="0.2">
      <c r="A66" s="334" t="s">
        <v>22</v>
      </c>
      <c r="B66" s="341"/>
      <c r="C66" s="341"/>
    </row>
    <row r="67" spans="1:3" ht="17.100000000000001" customHeight="1" x14ac:dyDescent="0.2">
      <c r="A67" s="336" t="s">
        <v>23</v>
      </c>
      <c r="B67" s="342"/>
      <c r="C67" s="342"/>
    </row>
    <row r="68" spans="1:3" ht="17.100000000000001" customHeight="1" x14ac:dyDescent="0.2"/>
    <row r="69" spans="1:3" ht="17.100000000000001" customHeight="1" x14ac:dyDescent="0.2"/>
    <row r="70" spans="1:3" ht="17.100000000000001" customHeight="1" x14ac:dyDescent="0.2">
      <c r="A70" s="333" t="s">
        <v>24</v>
      </c>
      <c r="B70" s="337" t="s">
        <v>229</v>
      </c>
      <c r="C70" s="337" t="s">
        <v>230</v>
      </c>
    </row>
    <row r="71" spans="1:3" ht="17.100000000000001" customHeight="1" x14ac:dyDescent="0.2">
      <c r="A71" s="334" t="s">
        <v>12</v>
      </c>
      <c r="B71" s="363">
        <v>0.752</v>
      </c>
      <c r="C71" s="363">
        <v>0.752</v>
      </c>
    </row>
    <row r="72" spans="1:3" ht="17.100000000000001" customHeight="1" x14ac:dyDescent="0.2">
      <c r="A72" s="335" t="s">
        <v>13</v>
      </c>
      <c r="B72" s="340"/>
      <c r="C72" s="340"/>
    </row>
    <row r="73" spans="1:3" ht="17.100000000000001" customHeight="1" x14ac:dyDescent="0.2">
      <c r="A73" s="334" t="s">
        <v>14</v>
      </c>
      <c r="B73" s="363">
        <v>0.75</v>
      </c>
      <c r="C73" s="363">
        <v>0.75</v>
      </c>
    </row>
    <row r="74" spans="1:3" ht="17.100000000000001" customHeight="1" x14ac:dyDescent="0.2">
      <c r="A74" s="335" t="s">
        <v>15</v>
      </c>
      <c r="B74" s="340"/>
      <c r="C74" s="340"/>
    </row>
    <row r="75" spans="1:3" ht="17.100000000000001" customHeight="1" x14ac:dyDescent="0.2">
      <c r="A75" s="334" t="s">
        <v>16</v>
      </c>
      <c r="B75" s="363">
        <v>0.81499999999999995</v>
      </c>
      <c r="C75" s="363">
        <v>0.81499999999999995</v>
      </c>
    </row>
    <row r="76" spans="1:3" ht="17.100000000000001" customHeight="1" x14ac:dyDescent="0.2">
      <c r="A76" s="335" t="s">
        <v>17</v>
      </c>
      <c r="B76" s="340"/>
      <c r="C76" s="340"/>
    </row>
    <row r="77" spans="1:3" ht="17.100000000000001" customHeight="1" x14ac:dyDescent="0.2">
      <c r="A77" s="334" t="s">
        <v>18</v>
      </c>
      <c r="B77" s="363">
        <v>0.78200000000000003</v>
      </c>
      <c r="C77" s="341">
        <v>0.78</v>
      </c>
    </row>
    <row r="78" spans="1:3" ht="17.100000000000001" customHeight="1" x14ac:dyDescent="0.2">
      <c r="A78" s="335" t="s">
        <v>19</v>
      </c>
      <c r="B78" s="340"/>
      <c r="C78" s="340"/>
    </row>
    <row r="79" spans="1:3" ht="17.100000000000001" customHeight="1" x14ac:dyDescent="0.2">
      <c r="A79" s="334" t="s">
        <v>20</v>
      </c>
      <c r="B79" s="341">
        <v>0.76</v>
      </c>
      <c r="C79" s="341">
        <v>0.92</v>
      </c>
    </row>
    <row r="80" spans="1:3" ht="17.100000000000001" customHeight="1" x14ac:dyDescent="0.2">
      <c r="A80" s="335" t="s">
        <v>21</v>
      </c>
      <c r="B80" s="340"/>
      <c r="C80" s="340"/>
    </row>
    <row r="81" spans="1:3" ht="17.100000000000001" customHeight="1" x14ac:dyDescent="0.2">
      <c r="A81" s="334" t="s">
        <v>22</v>
      </c>
      <c r="B81" s="341"/>
      <c r="C81" s="341"/>
    </row>
    <row r="82" spans="1:3" ht="17.100000000000001" customHeight="1" x14ac:dyDescent="0.2">
      <c r="A82" s="336" t="s">
        <v>23</v>
      </c>
      <c r="B82" s="342"/>
      <c r="C82" s="342"/>
    </row>
    <row r="83" spans="1:3" ht="17.100000000000001" customHeight="1" x14ac:dyDescent="0.2"/>
    <row r="84" spans="1:3" ht="17.100000000000001" customHeight="1" x14ac:dyDescent="0.2"/>
    <row r="85" spans="1:3" ht="17.100000000000001" customHeight="1" x14ac:dyDescent="0.2">
      <c r="A85" s="333" t="s">
        <v>24</v>
      </c>
      <c r="B85" s="337" t="s">
        <v>229</v>
      </c>
      <c r="C85" s="337" t="s">
        <v>230</v>
      </c>
    </row>
    <row r="86" spans="1:3" ht="17.100000000000001" customHeight="1" x14ac:dyDescent="0.2">
      <c r="A86" s="334" t="s">
        <v>12</v>
      </c>
      <c r="B86" s="363">
        <v>0.83</v>
      </c>
      <c r="C86" s="363">
        <v>0.83</v>
      </c>
    </row>
    <row r="87" spans="1:3" ht="17.100000000000001" customHeight="1" x14ac:dyDescent="0.2">
      <c r="A87" s="335" t="s">
        <v>13</v>
      </c>
      <c r="B87" s="340"/>
      <c r="C87" s="340"/>
    </row>
    <row r="88" spans="1:3" ht="17.100000000000001" customHeight="1" x14ac:dyDescent="0.2">
      <c r="A88" s="334" t="s">
        <v>14</v>
      </c>
      <c r="B88" s="363">
        <v>0.8</v>
      </c>
      <c r="C88" s="363">
        <v>0.8</v>
      </c>
    </row>
    <row r="89" spans="1:3" ht="17.100000000000001" customHeight="1" x14ac:dyDescent="0.2">
      <c r="A89" s="335" t="s">
        <v>15</v>
      </c>
      <c r="B89" s="340"/>
      <c r="C89" s="340"/>
    </row>
    <row r="90" spans="1:3" ht="17.100000000000001" customHeight="1" x14ac:dyDescent="0.2">
      <c r="A90" s="334" t="s">
        <v>16</v>
      </c>
      <c r="B90" s="363">
        <v>1</v>
      </c>
      <c r="C90" s="363">
        <v>1</v>
      </c>
    </row>
    <row r="91" spans="1:3" ht="17.100000000000001" customHeight="1" x14ac:dyDescent="0.2">
      <c r="A91" s="335" t="s">
        <v>17</v>
      </c>
      <c r="B91" s="340"/>
      <c r="C91" s="340"/>
    </row>
    <row r="92" spans="1:3" ht="17.100000000000001" customHeight="1" x14ac:dyDescent="0.2">
      <c r="A92" s="334" t="s">
        <v>18</v>
      </c>
      <c r="B92" s="363">
        <v>0.75</v>
      </c>
      <c r="C92" s="363">
        <v>0.75</v>
      </c>
    </row>
    <row r="93" spans="1:3" ht="17.100000000000001" customHeight="1" x14ac:dyDescent="0.2">
      <c r="A93" s="335" t="s">
        <v>19</v>
      </c>
      <c r="B93" s="340"/>
      <c r="C93" s="340"/>
    </row>
    <row r="94" spans="1:3" ht="17.100000000000001" customHeight="1" x14ac:dyDescent="0.2">
      <c r="A94" s="334" t="s">
        <v>20</v>
      </c>
      <c r="B94" s="341">
        <v>0.75</v>
      </c>
      <c r="C94" s="341">
        <v>1</v>
      </c>
    </row>
    <row r="95" spans="1:3" ht="17.100000000000001" customHeight="1" x14ac:dyDescent="0.2">
      <c r="A95" s="335" t="s">
        <v>21</v>
      </c>
      <c r="B95" s="340"/>
      <c r="C95" s="340"/>
    </row>
    <row r="96" spans="1:3" ht="17.100000000000001" customHeight="1" x14ac:dyDescent="0.2">
      <c r="A96" s="334" t="s">
        <v>22</v>
      </c>
      <c r="B96" s="341"/>
      <c r="C96" s="341"/>
    </row>
    <row r="97" spans="1:3" ht="17.100000000000001" customHeight="1" x14ac:dyDescent="0.2">
      <c r="A97" s="336" t="s">
        <v>23</v>
      </c>
      <c r="B97" s="342"/>
      <c r="C97" s="342"/>
    </row>
    <row r="98" spans="1:3" ht="17.100000000000001" customHeight="1" x14ac:dyDescent="0.2"/>
    <row r="99" spans="1:3" ht="17.100000000000001" customHeight="1" x14ac:dyDescent="0.2"/>
    <row r="100" spans="1:3" ht="17.100000000000001" customHeight="1" x14ac:dyDescent="0.2">
      <c r="A100" s="333" t="s">
        <v>24</v>
      </c>
      <c r="B100" s="337" t="s">
        <v>229</v>
      </c>
      <c r="C100" s="337" t="s">
        <v>230</v>
      </c>
    </row>
    <row r="101" spans="1:3" ht="17.100000000000001" customHeight="1" x14ac:dyDescent="0.2">
      <c r="A101" s="334" t="s">
        <v>12</v>
      </c>
      <c r="B101" s="364">
        <v>0.90900000000000003</v>
      </c>
      <c r="C101" s="364">
        <v>0.90900000000000003</v>
      </c>
    </row>
    <row r="102" spans="1:3" ht="17.100000000000001" customHeight="1" x14ac:dyDescent="0.2">
      <c r="A102" s="335" t="s">
        <v>13</v>
      </c>
      <c r="B102" s="339"/>
      <c r="C102" s="339"/>
    </row>
    <row r="103" spans="1:3" ht="17.100000000000001" customHeight="1" x14ac:dyDescent="0.2">
      <c r="A103" s="334" t="s">
        <v>14</v>
      </c>
      <c r="B103" s="364">
        <v>0.82</v>
      </c>
      <c r="C103" s="364">
        <v>0.82</v>
      </c>
    </row>
    <row r="104" spans="1:3" ht="17.100000000000001" customHeight="1" x14ac:dyDescent="0.2">
      <c r="A104" s="335" t="s">
        <v>15</v>
      </c>
      <c r="B104" s="340"/>
      <c r="C104" s="340"/>
    </row>
    <row r="105" spans="1:3" ht="17.100000000000001" customHeight="1" x14ac:dyDescent="0.2">
      <c r="A105" s="334" t="s">
        <v>16</v>
      </c>
      <c r="B105" s="363">
        <v>0.72599999999999998</v>
      </c>
      <c r="C105" s="363">
        <v>0.72599999999999998</v>
      </c>
    </row>
    <row r="106" spans="1:3" ht="17.100000000000001" customHeight="1" x14ac:dyDescent="0.2">
      <c r="A106" s="335" t="s">
        <v>17</v>
      </c>
      <c r="B106" s="340"/>
      <c r="C106" s="340"/>
    </row>
    <row r="107" spans="1:3" ht="17.100000000000001" customHeight="1" x14ac:dyDescent="0.2">
      <c r="A107" s="334" t="s">
        <v>18</v>
      </c>
      <c r="B107" s="363">
        <v>0.621</v>
      </c>
      <c r="C107" s="363">
        <v>0.621</v>
      </c>
    </row>
    <row r="108" spans="1:3" ht="17.100000000000001" customHeight="1" x14ac:dyDescent="0.2">
      <c r="A108" s="335" t="s">
        <v>19</v>
      </c>
      <c r="B108" s="340"/>
      <c r="C108" s="340"/>
    </row>
    <row r="109" spans="1:3" ht="17.100000000000001" customHeight="1" x14ac:dyDescent="0.2">
      <c r="A109" s="334" t="s">
        <v>20</v>
      </c>
      <c r="B109" s="341">
        <v>0.82</v>
      </c>
      <c r="C109" s="341">
        <v>0.91</v>
      </c>
    </row>
    <row r="110" spans="1:3" ht="17.100000000000001" customHeight="1" x14ac:dyDescent="0.2">
      <c r="A110" s="335" t="s">
        <v>21</v>
      </c>
      <c r="B110" s="340"/>
      <c r="C110" s="340"/>
    </row>
    <row r="111" spans="1:3" ht="17.100000000000001" customHeight="1" x14ac:dyDescent="0.2">
      <c r="A111" s="334" t="s">
        <v>22</v>
      </c>
      <c r="B111" s="341"/>
      <c r="C111" s="341"/>
    </row>
    <row r="112" spans="1:3" ht="17.100000000000001" customHeight="1" x14ac:dyDescent="0.2">
      <c r="A112" s="336" t="s">
        <v>23</v>
      </c>
      <c r="B112" s="342"/>
      <c r="C112" s="342"/>
    </row>
    <row r="113" spans="1:3" ht="17.100000000000001" customHeight="1" x14ac:dyDescent="0.2"/>
    <row r="114" spans="1:3" ht="17.100000000000001" customHeight="1" x14ac:dyDescent="0.2"/>
    <row r="115" spans="1:3" ht="17.100000000000001" customHeight="1" x14ac:dyDescent="0.2">
      <c r="A115" s="333" t="s">
        <v>24</v>
      </c>
      <c r="B115" s="337" t="s">
        <v>229</v>
      </c>
      <c r="C115" s="337" t="s">
        <v>230</v>
      </c>
    </row>
    <row r="116" spans="1:3" ht="17.100000000000001" customHeight="1" x14ac:dyDescent="0.2">
      <c r="A116" s="334" t="s">
        <v>12</v>
      </c>
      <c r="B116" s="338"/>
      <c r="C116" s="338"/>
    </row>
    <row r="117" spans="1:3" ht="17.100000000000001" customHeight="1" x14ac:dyDescent="0.2">
      <c r="A117" s="335" t="s">
        <v>13</v>
      </c>
      <c r="B117" s="339"/>
      <c r="C117" s="339"/>
    </row>
    <row r="118" spans="1:3" ht="17.100000000000001" customHeight="1" x14ac:dyDescent="0.2">
      <c r="A118" s="334" t="s">
        <v>14</v>
      </c>
      <c r="B118" s="338"/>
      <c r="C118" s="338"/>
    </row>
    <row r="119" spans="1:3" x14ac:dyDescent="0.2">
      <c r="A119" s="335" t="s">
        <v>15</v>
      </c>
      <c r="B119" s="340"/>
      <c r="C119" s="340"/>
    </row>
    <row r="120" spans="1:3" x14ac:dyDescent="0.2">
      <c r="A120" s="334" t="s">
        <v>16</v>
      </c>
      <c r="B120" s="341"/>
      <c r="C120" s="341"/>
    </row>
    <row r="121" spans="1:3" x14ac:dyDescent="0.2">
      <c r="A121" s="335" t="s">
        <v>17</v>
      </c>
      <c r="B121" s="340"/>
      <c r="C121" s="340"/>
    </row>
    <row r="122" spans="1:3" x14ac:dyDescent="0.2">
      <c r="A122" s="334" t="s">
        <v>18</v>
      </c>
      <c r="B122" s="341"/>
      <c r="C122" s="341"/>
    </row>
    <row r="123" spans="1:3" x14ac:dyDescent="0.2">
      <c r="A123" s="335" t="s">
        <v>19</v>
      </c>
      <c r="B123" s="340"/>
      <c r="C123" s="340"/>
    </row>
    <row r="124" spans="1:3" x14ac:dyDescent="0.2">
      <c r="A124" s="334" t="s">
        <v>20</v>
      </c>
      <c r="B124" s="341">
        <v>0.75</v>
      </c>
      <c r="C124" s="341">
        <v>0.75</v>
      </c>
    </row>
    <row r="125" spans="1:3" x14ac:dyDescent="0.2">
      <c r="A125" s="335" t="s">
        <v>21</v>
      </c>
      <c r="B125" s="340"/>
      <c r="C125" s="340"/>
    </row>
    <row r="126" spans="1:3" x14ac:dyDescent="0.2">
      <c r="A126" s="334" t="s">
        <v>22</v>
      </c>
      <c r="B126" s="341"/>
      <c r="C126" s="341"/>
    </row>
    <row r="127" spans="1:3" x14ac:dyDescent="0.2">
      <c r="A127" s="336" t="s">
        <v>23</v>
      </c>
      <c r="B127" s="342"/>
      <c r="C127" s="342"/>
    </row>
  </sheetData>
  <mergeCells count="5">
    <mergeCell ref="A8:I8"/>
    <mergeCell ref="A16:I16"/>
    <mergeCell ref="A11:I11"/>
    <mergeCell ref="A10:I10"/>
    <mergeCell ref="D14:G14"/>
  </mergeCells>
  <phoneticPr fontId="30" type="noConversion"/>
  <pageMargins left="0.9055118110236221" right="0.41" top="0.74803149606299213" bottom="0.74803149606299213" header="0.31496062992125984" footer="0.31496062992125984"/>
  <pageSetup paperSize="9" scale="65" fitToHeight="0" orientation="portrait" r:id="rId1"/>
  <rowBreaks count="1" manualBreakCount="1">
    <brk id="13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J457"/>
  <sheetViews>
    <sheetView view="pageBreakPreview" zoomScale="60" workbookViewId="0">
      <selection activeCell="A14" sqref="A14"/>
    </sheetView>
  </sheetViews>
  <sheetFormatPr baseColWidth="10" defaultRowHeight="13.5" x14ac:dyDescent="0.25"/>
  <cols>
    <col min="1" max="1" width="94.28515625" style="10" customWidth="1"/>
    <col min="2" max="2" width="3.7109375" style="10" customWidth="1"/>
    <col min="3" max="3" width="3.7109375" style="11" customWidth="1"/>
    <col min="4" max="5" width="3.85546875" style="10" customWidth="1"/>
    <col min="6" max="6" width="7.28515625" style="10" customWidth="1"/>
    <col min="7" max="7" width="7.5703125" style="10" customWidth="1"/>
    <col min="8" max="8" width="58.5703125" style="12" customWidth="1"/>
    <col min="9" max="9" width="1.42578125" style="10" customWidth="1"/>
    <col min="10" max="10" width="9.85546875" style="10" customWidth="1"/>
    <col min="11" max="16384" width="11.42578125" style="10"/>
  </cols>
  <sheetData>
    <row r="1" spans="1:10" x14ac:dyDescent="0.25">
      <c r="A1" s="135"/>
      <c r="B1" s="135"/>
      <c r="C1" s="135"/>
      <c r="D1" s="135"/>
      <c r="E1" s="135"/>
      <c r="F1" s="135"/>
      <c r="G1" s="135"/>
      <c r="H1" s="135"/>
    </row>
    <row r="2" spans="1:10" x14ac:dyDescent="0.25">
      <c r="A2" s="135"/>
      <c r="B2" s="135"/>
      <c r="C2" s="135"/>
      <c r="D2" s="135"/>
      <c r="E2" s="135"/>
      <c r="F2" s="135"/>
      <c r="G2" s="135"/>
      <c r="H2" s="135"/>
    </row>
    <row r="3" spans="1:10" x14ac:dyDescent="0.25">
      <c r="A3" s="135"/>
      <c r="B3" s="135"/>
      <c r="C3" s="135"/>
      <c r="D3" s="135"/>
      <c r="E3" s="135"/>
      <c r="F3" s="135"/>
      <c r="G3" s="135"/>
      <c r="H3" s="135"/>
    </row>
    <row r="4" spans="1:10" x14ac:dyDescent="0.25">
      <c r="A4" s="135"/>
      <c r="B4" s="135"/>
      <c r="C4" s="135"/>
      <c r="D4" s="135"/>
      <c r="E4" s="135"/>
      <c r="F4" s="135"/>
      <c r="G4" s="135"/>
      <c r="H4" s="135"/>
    </row>
    <row r="5" spans="1:10" x14ac:dyDescent="0.25">
      <c r="A5" s="135"/>
      <c r="B5" s="135"/>
      <c r="C5" s="135"/>
      <c r="D5" s="135"/>
      <c r="E5" s="135"/>
      <c r="F5" s="135"/>
      <c r="G5" s="135"/>
      <c r="H5" s="135"/>
    </row>
    <row r="6" spans="1:10" x14ac:dyDescent="0.25">
      <c r="A6" s="135"/>
      <c r="B6" s="135"/>
      <c r="C6" s="135"/>
      <c r="D6" s="135"/>
      <c r="E6" s="135"/>
      <c r="F6" s="135"/>
      <c r="G6" s="135"/>
      <c r="H6" s="135"/>
    </row>
    <row r="7" spans="1:10" x14ac:dyDescent="0.25">
      <c r="A7" s="135"/>
      <c r="B7" s="135"/>
      <c r="C7" s="135"/>
      <c r="D7" s="135"/>
      <c r="E7" s="135"/>
      <c r="F7" s="135"/>
      <c r="G7" s="135"/>
      <c r="H7" s="135"/>
    </row>
    <row r="8" spans="1:10" ht="25.5" x14ac:dyDescent="0.35">
      <c r="A8" s="374" t="s">
        <v>156</v>
      </c>
      <c r="B8" s="374"/>
      <c r="C8" s="374"/>
      <c r="D8" s="374"/>
      <c r="E8" s="374"/>
      <c r="F8" s="374"/>
      <c r="G8" s="374"/>
      <c r="H8" s="374"/>
      <c r="I8" s="374"/>
    </row>
    <row r="9" spans="1:10" ht="33.75" x14ac:dyDescent="0.5">
      <c r="A9" s="135"/>
      <c r="B9" s="135"/>
      <c r="C9" s="135"/>
      <c r="D9" s="136"/>
      <c r="E9" s="137"/>
      <c r="F9" s="137"/>
      <c r="G9" s="135"/>
      <c r="H9" s="135"/>
      <c r="I9" s="135"/>
    </row>
    <row r="10" spans="1:10" ht="25.5" x14ac:dyDescent="0.35">
      <c r="A10" s="374" t="s">
        <v>158</v>
      </c>
      <c r="B10" s="374"/>
      <c r="C10" s="374"/>
      <c r="D10" s="374"/>
      <c r="E10" s="374"/>
      <c r="F10" s="374"/>
      <c r="G10" s="374"/>
      <c r="H10" s="374"/>
      <c r="I10" s="374"/>
    </row>
    <row r="11" spans="1:10" ht="18" x14ac:dyDescent="0.25">
      <c r="A11" s="375"/>
      <c r="B11" s="376"/>
      <c r="C11" s="376"/>
      <c r="D11" s="376"/>
      <c r="E11" s="376"/>
      <c r="F11" s="376"/>
      <c r="G11" s="376"/>
      <c r="H11" s="376"/>
      <c r="I11" s="376"/>
    </row>
    <row r="12" spans="1:10" x14ac:dyDescent="0.25">
      <c r="A12" s="135"/>
      <c r="B12" s="135"/>
      <c r="C12" s="135"/>
      <c r="D12" s="135"/>
      <c r="E12" s="135"/>
      <c r="F12" s="135"/>
      <c r="G12" s="135"/>
      <c r="H12" s="135"/>
      <c r="I12" s="135"/>
    </row>
    <row r="13" spans="1:10" ht="15" x14ac:dyDescent="0.25">
      <c r="A13" s="183" t="s">
        <v>29</v>
      </c>
      <c r="B13" s="184"/>
      <c r="C13" s="185"/>
      <c r="D13" s="186" t="s">
        <v>205</v>
      </c>
      <c r="E13" s="186"/>
      <c r="F13" s="186"/>
      <c r="G13" s="186"/>
      <c r="H13" s="186"/>
      <c r="I13" s="185"/>
      <c r="J13" s="1"/>
    </row>
    <row r="14" spans="1:10" ht="15" x14ac:dyDescent="0.25">
      <c r="A14" s="183" t="s">
        <v>25</v>
      </c>
      <c r="B14" s="190"/>
      <c r="C14" s="187"/>
      <c r="D14" s="377"/>
      <c r="E14" s="377"/>
      <c r="F14" s="377"/>
      <c r="G14" s="377"/>
      <c r="H14" s="187"/>
      <c r="I14" s="185"/>
      <c r="J14" s="1"/>
    </row>
    <row r="15" spans="1:10" ht="15" x14ac:dyDescent="0.25">
      <c r="A15" s="183" t="s">
        <v>7</v>
      </c>
      <c r="B15" s="190"/>
      <c r="C15" s="187"/>
      <c r="D15" s="377"/>
      <c r="E15" s="377"/>
      <c r="F15" s="377"/>
      <c r="G15" s="377"/>
      <c r="H15" s="187"/>
      <c r="I15" s="185"/>
      <c r="J15" s="1"/>
    </row>
    <row r="16" spans="1:10" ht="15" x14ac:dyDescent="0.25">
      <c r="A16" s="183" t="s">
        <v>26</v>
      </c>
      <c r="B16" s="190"/>
      <c r="C16" s="185"/>
      <c r="D16" s="185"/>
      <c r="E16" s="185"/>
      <c r="F16" s="185"/>
      <c r="G16" s="185"/>
      <c r="H16" s="185"/>
      <c r="I16" s="185"/>
      <c r="J16" s="1"/>
    </row>
    <row r="17" spans="1:10" ht="15" x14ac:dyDescent="0.25">
      <c r="A17" s="183" t="s">
        <v>27</v>
      </c>
      <c r="B17" s="190"/>
      <c r="C17" s="185"/>
      <c r="D17" s="379"/>
      <c r="E17" s="379"/>
      <c r="F17" s="379"/>
      <c r="G17" s="379"/>
      <c r="H17" s="379"/>
      <c r="I17" s="185"/>
      <c r="J17" s="1"/>
    </row>
    <row r="18" spans="1:10" ht="15" x14ac:dyDescent="0.25">
      <c r="A18" s="135"/>
      <c r="B18" s="138"/>
      <c r="C18" s="139"/>
      <c r="D18" s="139"/>
      <c r="E18" s="139"/>
      <c r="F18" s="139"/>
      <c r="G18" s="139"/>
      <c r="H18" s="139"/>
      <c r="I18" s="135"/>
    </row>
    <row r="19" spans="1:10" ht="15" x14ac:dyDescent="0.25">
      <c r="A19" s="380" t="s">
        <v>159</v>
      </c>
      <c r="B19" s="381"/>
      <c r="C19" s="381"/>
      <c r="D19" s="381"/>
      <c r="E19" s="381"/>
      <c r="F19" s="381"/>
      <c r="G19" s="381"/>
      <c r="H19" s="381"/>
      <c r="I19" s="381"/>
    </row>
    <row r="20" spans="1:10" x14ac:dyDescent="0.25">
      <c r="C20" s="10"/>
      <c r="D20" s="11"/>
      <c r="H20" s="10"/>
      <c r="I20" s="12"/>
    </row>
    <row r="21" spans="1:10" ht="18" x14ac:dyDescent="0.25">
      <c r="B21" s="135"/>
      <c r="C21" s="140"/>
      <c r="D21" s="139"/>
      <c r="E21" s="139"/>
      <c r="F21" s="139"/>
      <c r="G21" s="139"/>
      <c r="H21" s="139"/>
      <c r="I21" s="139"/>
    </row>
    <row r="22" spans="1:10" x14ac:dyDescent="0.25">
      <c r="B22" s="135"/>
      <c r="C22" s="135"/>
      <c r="D22" s="135"/>
      <c r="E22" s="135"/>
      <c r="F22" s="135"/>
      <c r="G22" s="135"/>
      <c r="H22" s="135"/>
      <c r="I22" s="135"/>
    </row>
    <row r="23" spans="1:10" x14ac:dyDescent="0.25">
      <c r="B23" s="135"/>
      <c r="C23" s="135"/>
      <c r="F23" s="141"/>
      <c r="G23" s="141"/>
      <c r="H23" s="142"/>
      <c r="I23" s="141"/>
    </row>
    <row r="24" spans="1:10" x14ac:dyDescent="0.25">
      <c r="A24" s="143">
        <f>H383</f>
        <v>0.49645390070921985</v>
      </c>
      <c r="B24" s="144">
        <f>100%-A24</f>
        <v>0.50354609929078009</v>
      </c>
      <c r="C24" s="135"/>
      <c r="D24" s="144">
        <f>H163</f>
        <v>0.5</v>
      </c>
      <c r="E24" s="144">
        <f>100%-D24</f>
        <v>0.5</v>
      </c>
      <c r="F24" s="135"/>
      <c r="G24" s="135"/>
      <c r="H24" s="135"/>
      <c r="I24" s="135"/>
    </row>
    <row r="25" spans="1:10" x14ac:dyDescent="0.25">
      <c r="B25" s="135"/>
      <c r="C25" s="135"/>
      <c r="D25" s="144">
        <f>H221</f>
        <v>0.49</v>
      </c>
      <c r="E25" s="144">
        <f>100%-D25</f>
        <v>0.51</v>
      </c>
      <c r="F25" s="135"/>
      <c r="G25" s="135"/>
      <c r="H25" s="135"/>
      <c r="I25" s="135"/>
    </row>
    <row r="26" spans="1:10" x14ac:dyDescent="0.25">
      <c r="B26" s="135"/>
      <c r="C26" s="135"/>
      <c r="D26" s="144">
        <f>H284</f>
        <v>0.5</v>
      </c>
      <c r="E26" s="188">
        <f>100%-D26</f>
        <v>0.5</v>
      </c>
      <c r="F26" s="135"/>
      <c r="G26" s="135"/>
      <c r="H26" s="135"/>
      <c r="I26" s="135"/>
    </row>
    <row r="27" spans="1:10" x14ac:dyDescent="0.25">
      <c r="B27" s="135"/>
      <c r="C27" s="135"/>
      <c r="D27" s="145">
        <f>H301</f>
        <v>0.5</v>
      </c>
      <c r="E27" s="146">
        <f>100%-D27</f>
        <v>0.5</v>
      </c>
      <c r="F27" s="147"/>
      <c r="G27" s="147"/>
      <c r="H27" s="147"/>
      <c r="I27" s="135"/>
    </row>
    <row r="28" spans="1:10" x14ac:dyDescent="0.25">
      <c r="B28" s="135"/>
      <c r="C28" s="135"/>
      <c r="D28" s="201">
        <f>H378</f>
        <v>0.5</v>
      </c>
      <c r="E28" s="146">
        <f>100%-D28</f>
        <v>0.5</v>
      </c>
      <c r="F28" s="141"/>
      <c r="G28" s="148"/>
      <c r="H28" s="141"/>
      <c r="I28" s="141"/>
    </row>
    <row r="29" spans="1:10" x14ac:dyDescent="0.25">
      <c r="B29" s="135"/>
      <c r="C29" s="147"/>
      <c r="D29" s="147"/>
      <c r="E29" s="147"/>
      <c r="F29" s="147"/>
      <c r="G29" s="147"/>
      <c r="H29" s="147"/>
      <c r="I29" s="135"/>
    </row>
    <row r="30" spans="1:10" x14ac:dyDescent="0.25">
      <c r="B30" s="135"/>
      <c r="C30" s="147"/>
      <c r="D30" s="147"/>
      <c r="E30" s="147"/>
      <c r="F30" s="147"/>
      <c r="G30" s="147"/>
      <c r="H30" s="147"/>
      <c r="I30" s="135"/>
    </row>
    <row r="31" spans="1:10" x14ac:dyDescent="0.25">
      <c r="B31" s="135"/>
      <c r="C31" s="147"/>
      <c r="D31" s="147"/>
      <c r="E31" s="147"/>
      <c r="F31" s="147"/>
      <c r="G31" s="147"/>
      <c r="H31" s="147"/>
      <c r="I31" s="135"/>
    </row>
    <row r="32" spans="1:10" x14ac:dyDescent="0.25">
      <c r="B32" s="135"/>
      <c r="C32" s="147"/>
      <c r="D32" s="147"/>
      <c r="E32" s="147"/>
      <c r="F32" s="147"/>
      <c r="G32" s="147"/>
      <c r="H32" s="147"/>
      <c r="I32" s="135"/>
    </row>
    <row r="33" spans="2:9" x14ac:dyDescent="0.25">
      <c r="B33" s="149"/>
      <c r="C33" s="150"/>
      <c r="D33" s="150"/>
      <c r="E33" s="150"/>
      <c r="F33" s="150"/>
      <c r="G33" s="150"/>
      <c r="H33" s="150"/>
      <c r="I33" s="149"/>
    </row>
    <row r="34" spans="2:9" x14ac:dyDescent="0.25">
      <c r="B34" s="149"/>
      <c r="C34" s="149"/>
      <c r="D34" s="149"/>
      <c r="E34" s="149"/>
      <c r="F34" s="149"/>
      <c r="G34" s="149"/>
      <c r="H34" s="149"/>
      <c r="I34" s="149"/>
    </row>
    <row r="35" spans="2:9" x14ac:dyDescent="0.25">
      <c r="B35" s="149"/>
      <c r="C35" s="149"/>
      <c r="D35" s="149"/>
      <c r="E35" s="149"/>
      <c r="F35" s="149"/>
      <c r="G35" s="149"/>
      <c r="H35" s="149"/>
      <c r="I35" s="149"/>
    </row>
    <row r="36" spans="2:9" x14ac:dyDescent="0.25">
      <c r="B36" s="151"/>
      <c r="C36" s="151"/>
      <c r="D36" s="151"/>
      <c r="E36" s="151"/>
      <c r="F36" s="151"/>
      <c r="G36" s="135"/>
      <c r="H36" s="135"/>
      <c r="I36" s="151"/>
    </row>
    <row r="37" spans="2:9" x14ac:dyDescent="0.25">
      <c r="B37" s="151"/>
      <c r="C37" s="151"/>
      <c r="D37" s="151"/>
      <c r="E37" s="151"/>
      <c r="F37" s="151"/>
      <c r="G37" s="135"/>
      <c r="H37" s="135"/>
      <c r="I37" s="151"/>
    </row>
    <row r="38" spans="2:9" x14ac:dyDescent="0.25">
      <c r="B38" s="151"/>
      <c r="C38" s="151"/>
      <c r="D38" s="151"/>
      <c r="E38" s="151"/>
      <c r="F38" s="141"/>
      <c r="G38" s="141"/>
      <c r="H38" s="135"/>
      <c r="I38" s="135"/>
    </row>
    <row r="39" spans="2:9" x14ac:dyDescent="0.25">
      <c r="B39" s="151"/>
      <c r="C39" s="151"/>
      <c r="D39" s="151"/>
      <c r="E39" s="151"/>
      <c r="F39" s="151"/>
      <c r="G39" s="135"/>
      <c r="H39" s="135"/>
      <c r="I39" s="151"/>
    </row>
    <row r="40" spans="2:9" x14ac:dyDescent="0.25">
      <c r="B40" s="151"/>
      <c r="C40" s="151"/>
      <c r="D40" s="151"/>
      <c r="E40" s="151"/>
      <c r="F40" s="151"/>
      <c r="G40" s="135"/>
      <c r="H40" s="141"/>
      <c r="I40" s="141"/>
    </row>
    <row r="41" spans="2:9" x14ac:dyDescent="0.25">
      <c r="B41" s="151"/>
      <c r="C41" s="151"/>
      <c r="D41" s="151"/>
      <c r="E41" s="151"/>
      <c r="F41" s="151"/>
      <c r="G41" s="135"/>
      <c r="H41" s="135"/>
      <c r="I41" s="151"/>
    </row>
    <row r="57" spans="1:3" ht="6" customHeight="1" x14ac:dyDescent="0.25"/>
    <row r="59" spans="1:3" ht="16.5" customHeight="1" x14ac:dyDescent="0.25"/>
    <row r="60" spans="1:3" ht="5.25" customHeight="1" x14ac:dyDescent="0.25"/>
    <row r="64" spans="1:3" x14ac:dyDescent="0.25">
      <c r="A64" s="13"/>
      <c r="C64" s="11" t="s">
        <v>6</v>
      </c>
    </row>
    <row r="65" spans="1:8" ht="22.5" customHeight="1" x14ac:dyDescent="0.25">
      <c r="A65" s="13"/>
    </row>
    <row r="66" spans="1:8" ht="18" customHeight="1" x14ac:dyDescent="0.25">
      <c r="A66" s="14"/>
      <c r="H66" s="12" t="s">
        <v>6</v>
      </c>
    </row>
    <row r="67" spans="1:8" ht="15.75" x14ac:dyDescent="0.25">
      <c r="A67" s="152" t="s">
        <v>28</v>
      </c>
      <c r="B67" s="11"/>
      <c r="D67" s="11"/>
      <c r="E67" s="11"/>
      <c r="F67" s="11"/>
      <c r="G67" s="11"/>
      <c r="H67" s="26"/>
    </row>
    <row r="68" spans="1:8" ht="19.5" customHeight="1" x14ac:dyDescent="0.25">
      <c r="A68" s="153" t="s">
        <v>0</v>
      </c>
      <c r="B68" s="15"/>
      <c r="C68" s="16"/>
      <c r="D68" s="15"/>
      <c r="E68" s="15"/>
      <c r="F68" s="15"/>
      <c r="G68" s="15"/>
      <c r="H68" s="17"/>
    </row>
    <row r="69" spans="1:8" ht="15" customHeight="1" x14ac:dyDescent="0.25"/>
    <row r="70" spans="1:8" ht="18.75" customHeight="1" x14ac:dyDescent="0.3">
      <c r="A70" s="154" t="s">
        <v>61</v>
      </c>
      <c r="B70" s="119"/>
      <c r="D70" s="11"/>
      <c r="H70" s="26"/>
    </row>
    <row r="71" spans="1:8" x14ac:dyDescent="0.25">
      <c r="A71" s="155"/>
      <c r="B71" s="43"/>
      <c r="C71" s="43"/>
      <c r="D71" s="43"/>
      <c r="H71" s="26"/>
    </row>
    <row r="72" spans="1:8" ht="15" x14ac:dyDescent="0.25">
      <c r="A72" s="156" t="s">
        <v>62</v>
      </c>
      <c r="B72" s="62" t="s">
        <v>1</v>
      </c>
      <c r="C72" s="63"/>
      <c r="D72" s="42"/>
      <c r="E72" s="77"/>
      <c r="F72" s="372" t="s">
        <v>139</v>
      </c>
      <c r="G72" s="373"/>
      <c r="H72" s="26"/>
    </row>
    <row r="73" spans="1:8" x14ac:dyDescent="0.25">
      <c r="A73" s="157"/>
      <c r="B73" s="39">
        <v>0</v>
      </c>
      <c r="C73" s="40">
        <v>1</v>
      </c>
      <c r="D73" s="38">
        <v>2</v>
      </c>
      <c r="E73" s="22" t="s">
        <v>2</v>
      </c>
      <c r="F73" s="122" t="s">
        <v>140</v>
      </c>
      <c r="G73" s="122" t="s">
        <v>138</v>
      </c>
      <c r="H73" s="23" t="s">
        <v>3</v>
      </c>
    </row>
    <row r="74" spans="1:8" ht="20.25" customHeight="1" x14ac:dyDescent="0.3">
      <c r="A74" s="174" t="s">
        <v>122</v>
      </c>
      <c r="B74" s="50"/>
      <c r="C74" s="50">
        <v>1</v>
      </c>
      <c r="D74" s="51"/>
      <c r="E74" s="64"/>
      <c r="F74" s="203"/>
      <c r="G74" s="203"/>
      <c r="H74" s="133"/>
    </row>
    <row r="75" spans="1:8" ht="15" customHeight="1" x14ac:dyDescent="0.3">
      <c r="A75" s="174" t="s">
        <v>157</v>
      </c>
      <c r="B75" s="50"/>
      <c r="C75" s="50">
        <v>1</v>
      </c>
      <c r="D75" s="51"/>
      <c r="E75" s="64"/>
      <c r="F75" s="203"/>
      <c r="G75" s="203"/>
      <c r="H75" s="133"/>
    </row>
    <row r="76" spans="1:8" ht="20.25" customHeight="1" x14ac:dyDescent="0.3">
      <c r="A76" s="174" t="s">
        <v>30</v>
      </c>
      <c r="B76" s="50"/>
      <c r="C76" s="50">
        <v>1</v>
      </c>
      <c r="D76" s="51"/>
      <c r="E76" s="64"/>
      <c r="F76" s="203"/>
      <c r="G76" s="203"/>
      <c r="H76" s="133"/>
    </row>
    <row r="77" spans="1:8" ht="16.5" x14ac:dyDescent="0.3">
      <c r="A77" s="174" t="s">
        <v>31</v>
      </c>
      <c r="B77" s="50"/>
      <c r="C77" s="50">
        <v>1</v>
      </c>
      <c r="D77" s="51"/>
      <c r="E77" s="64"/>
      <c r="F77" s="203"/>
      <c r="G77" s="203"/>
      <c r="H77" s="133"/>
    </row>
    <row r="78" spans="1:8" ht="16.5" customHeight="1" x14ac:dyDescent="0.25">
      <c r="A78" s="68" t="s">
        <v>4</v>
      </c>
      <c r="B78" s="20"/>
      <c r="C78" s="20"/>
      <c r="D78" s="20"/>
      <c r="E78" s="20"/>
      <c r="F78" s="20"/>
      <c r="G78" s="20"/>
      <c r="H78" s="8">
        <f>SUM(B74:D77)</f>
        <v>4</v>
      </c>
    </row>
    <row r="79" spans="1:8" ht="16.5" customHeight="1" x14ac:dyDescent="0.25">
      <c r="A79" s="206" t="s">
        <v>5</v>
      </c>
      <c r="B79" s="32"/>
      <c r="C79" s="32"/>
      <c r="D79" s="32"/>
      <c r="E79" s="32"/>
      <c r="F79" s="32"/>
      <c r="G79" s="32"/>
      <c r="H79" s="33">
        <f>H78/(COUNT(B74:E77)*2)</f>
        <v>0.5</v>
      </c>
    </row>
    <row r="80" spans="1:8" x14ac:dyDescent="0.25">
      <c r="A80" s="4"/>
      <c r="H80" s="48"/>
    </row>
    <row r="81" spans="1:9" ht="15" x14ac:dyDescent="0.25">
      <c r="A81" s="70" t="s">
        <v>63</v>
      </c>
      <c r="B81" s="18" t="s">
        <v>1</v>
      </c>
      <c r="C81" s="65"/>
      <c r="D81" s="66"/>
      <c r="E81" s="21"/>
      <c r="F81" s="378" t="s">
        <v>139</v>
      </c>
      <c r="G81" s="378"/>
      <c r="H81" s="26"/>
      <c r="I81" s="11"/>
    </row>
    <row r="82" spans="1:9" x14ac:dyDescent="0.25">
      <c r="A82" s="4"/>
      <c r="B82" s="39">
        <v>0</v>
      </c>
      <c r="C82" s="40">
        <v>1</v>
      </c>
      <c r="D82" s="38">
        <v>2</v>
      </c>
      <c r="E82" s="22" t="s">
        <v>2</v>
      </c>
      <c r="F82" s="122" t="s">
        <v>140</v>
      </c>
      <c r="G82" s="122" t="s">
        <v>138</v>
      </c>
      <c r="H82" s="23" t="s">
        <v>3</v>
      </c>
    </row>
    <row r="83" spans="1:9" ht="21" customHeight="1" x14ac:dyDescent="0.3">
      <c r="A83" s="174" t="s">
        <v>32</v>
      </c>
      <c r="B83" s="50"/>
      <c r="C83" s="50">
        <v>1</v>
      </c>
      <c r="D83" s="51"/>
      <c r="E83" s="50"/>
      <c r="F83" s="120"/>
      <c r="G83" s="120"/>
      <c r="H83" s="128"/>
    </row>
    <row r="84" spans="1:9" ht="17.25" customHeight="1" x14ac:dyDescent="0.3">
      <c r="A84" s="174" t="s">
        <v>33</v>
      </c>
      <c r="B84" s="50"/>
      <c r="C84" s="50">
        <v>1</v>
      </c>
      <c r="D84" s="51"/>
      <c r="E84" s="50"/>
      <c r="F84" s="120"/>
      <c r="G84" s="120"/>
      <c r="H84" s="128"/>
    </row>
    <row r="85" spans="1:9" ht="18.75" customHeight="1" x14ac:dyDescent="0.3">
      <c r="A85" s="175" t="s">
        <v>34</v>
      </c>
      <c r="B85" s="50"/>
      <c r="C85" s="50">
        <v>1</v>
      </c>
      <c r="D85" s="51"/>
      <c r="E85" s="50"/>
      <c r="F85" s="120"/>
      <c r="G85" s="120"/>
      <c r="H85" s="128"/>
    </row>
    <row r="86" spans="1:9" ht="28.5" customHeight="1" x14ac:dyDescent="0.3">
      <c r="A86" s="67" t="s">
        <v>154</v>
      </c>
      <c r="B86" s="50"/>
      <c r="C86" s="50">
        <v>1</v>
      </c>
      <c r="D86" s="51"/>
      <c r="E86" s="118"/>
      <c r="F86" s="120"/>
      <c r="G86" s="125"/>
      <c r="H86" s="134"/>
    </row>
    <row r="87" spans="1:9" ht="16.5" x14ac:dyDescent="0.3">
      <c r="A87" s="174" t="s">
        <v>153</v>
      </c>
      <c r="B87" s="50"/>
      <c r="C87" s="50">
        <v>1</v>
      </c>
      <c r="D87" s="51"/>
      <c r="E87" s="50"/>
      <c r="F87" s="120"/>
      <c r="G87" s="120"/>
      <c r="H87" s="205"/>
    </row>
    <row r="88" spans="1:9" ht="16.5" x14ac:dyDescent="0.3">
      <c r="A88" s="174" t="s">
        <v>35</v>
      </c>
      <c r="B88" s="50"/>
      <c r="C88" s="53">
        <v>1</v>
      </c>
      <c r="D88" s="51"/>
      <c r="E88" s="50"/>
      <c r="F88" s="120"/>
      <c r="G88" s="120"/>
      <c r="H88" s="128"/>
    </row>
    <row r="89" spans="1:9" x14ac:dyDescent="0.25">
      <c r="A89" s="3" t="s">
        <v>4</v>
      </c>
      <c r="B89" s="20"/>
      <c r="C89" s="20"/>
      <c r="D89" s="20"/>
      <c r="E89" s="20"/>
      <c r="F89" s="20"/>
      <c r="G89" s="20"/>
      <c r="H89" s="8">
        <f>SUM(B83:D88)</f>
        <v>6</v>
      </c>
    </row>
    <row r="90" spans="1:9" x14ac:dyDescent="0.25">
      <c r="A90" s="206" t="s">
        <v>5</v>
      </c>
      <c r="B90" s="32"/>
      <c r="C90" s="32"/>
      <c r="D90" s="32"/>
      <c r="E90" s="32"/>
      <c r="F90" s="32"/>
      <c r="G90" s="32"/>
      <c r="H90" s="34">
        <f>H89/(COUNT(B83:E88)*2)</f>
        <v>0.5</v>
      </c>
    </row>
    <row r="91" spans="1:9" s="25" customFormat="1" x14ac:dyDescent="0.25">
      <c r="A91" s="5"/>
      <c r="B91" s="24"/>
      <c r="C91" s="24"/>
      <c r="D91" s="24"/>
      <c r="E91" s="24"/>
      <c r="F91" s="24"/>
      <c r="G91" s="24"/>
      <c r="H91" s="49"/>
    </row>
    <row r="92" spans="1:9" ht="18.75" customHeight="1" x14ac:dyDescent="0.3">
      <c r="A92" s="59"/>
      <c r="B92" s="55"/>
      <c r="C92" s="56"/>
      <c r="D92" s="55"/>
      <c r="E92" s="55"/>
      <c r="F92" s="55"/>
      <c r="G92" s="55"/>
      <c r="H92" s="57"/>
    </row>
    <row r="93" spans="1:9" ht="15" x14ac:dyDescent="0.25">
      <c r="A93" s="70" t="s">
        <v>64</v>
      </c>
    </row>
    <row r="94" spans="1:9" ht="14.25" x14ac:dyDescent="0.25">
      <c r="A94" s="61"/>
      <c r="B94" s="18" t="s">
        <v>1</v>
      </c>
      <c r="C94" s="65"/>
      <c r="D94" s="66"/>
      <c r="E94" s="21"/>
      <c r="F94" s="378" t="s">
        <v>139</v>
      </c>
      <c r="G94" s="378"/>
      <c r="H94" s="26"/>
      <c r="I94" s="11"/>
    </row>
    <row r="95" spans="1:9" x14ac:dyDescent="0.25">
      <c r="A95" s="1"/>
      <c r="B95" s="39">
        <v>0</v>
      </c>
      <c r="C95" s="40">
        <v>1</v>
      </c>
      <c r="D95" s="38">
        <v>2</v>
      </c>
      <c r="E95" s="22" t="s">
        <v>2</v>
      </c>
      <c r="F95" s="122" t="s">
        <v>140</v>
      </c>
      <c r="G95" s="122" t="s">
        <v>138</v>
      </c>
      <c r="H95" s="23" t="s">
        <v>3</v>
      </c>
    </row>
    <row r="96" spans="1:9" ht="27.75" x14ac:dyDescent="0.3">
      <c r="A96" s="176" t="s">
        <v>36</v>
      </c>
      <c r="B96" s="50"/>
      <c r="C96" s="50">
        <v>1</v>
      </c>
      <c r="D96" s="50"/>
      <c r="E96" s="50"/>
      <c r="F96" s="120"/>
      <c r="G96" s="120"/>
      <c r="H96" s="208"/>
    </row>
    <row r="97" spans="1:9" ht="13.5" customHeight="1" x14ac:dyDescent="0.3">
      <c r="A97" s="174" t="s">
        <v>37</v>
      </c>
      <c r="B97" s="50"/>
      <c r="C97" s="50">
        <v>1</v>
      </c>
      <c r="D97" s="50"/>
      <c r="E97" s="50"/>
      <c r="F97" s="120"/>
      <c r="G97" s="120"/>
      <c r="H97" s="208"/>
    </row>
    <row r="98" spans="1:9" ht="16.5" x14ac:dyDescent="0.3">
      <c r="A98" s="174" t="s">
        <v>38</v>
      </c>
      <c r="B98" s="50"/>
      <c r="C98" s="50">
        <v>1</v>
      </c>
      <c r="D98" s="50"/>
      <c r="E98" s="50"/>
      <c r="F98" s="120"/>
      <c r="G98" s="120"/>
      <c r="H98" s="132"/>
    </row>
    <row r="99" spans="1:9" ht="16.5" x14ac:dyDescent="0.3">
      <c r="A99" s="175" t="s">
        <v>39</v>
      </c>
      <c r="B99" s="52"/>
      <c r="C99" s="50">
        <v>1</v>
      </c>
      <c r="D99" s="52"/>
      <c r="E99" s="52"/>
      <c r="F99" s="120"/>
      <c r="G99" s="120"/>
      <c r="H99" s="132"/>
    </row>
    <row r="100" spans="1:9" ht="16.5" x14ac:dyDescent="0.3">
      <c r="A100" s="174" t="s">
        <v>152</v>
      </c>
      <c r="B100" s="50"/>
      <c r="C100" s="50">
        <v>1</v>
      </c>
      <c r="D100" s="50"/>
      <c r="E100" s="118"/>
      <c r="F100" s="120"/>
      <c r="G100" s="125"/>
      <c r="H100" s="132"/>
    </row>
    <row r="101" spans="1:9" ht="16.5" x14ac:dyDescent="0.3">
      <c r="A101" s="174" t="s">
        <v>40</v>
      </c>
      <c r="B101" s="50"/>
      <c r="C101" s="50">
        <v>1</v>
      </c>
      <c r="D101" s="50"/>
      <c r="E101" s="50"/>
      <c r="F101" s="120"/>
      <c r="G101" s="120"/>
      <c r="H101" s="132"/>
    </row>
    <row r="102" spans="1:9" ht="16.5" x14ac:dyDescent="0.3">
      <c r="A102" s="174" t="s">
        <v>41</v>
      </c>
      <c r="B102" s="50"/>
      <c r="C102" s="50">
        <v>1</v>
      </c>
      <c r="D102" s="50"/>
      <c r="E102" s="50"/>
      <c r="F102" s="120"/>
      <c r="G102" s="120"/>
      <c r="H102" s="132"/>
    </row>
    <row r="103" spans="1:9" ht="16.5" x14ac:dyDescent="0.3">
      <c r="A103" s="174" t="s">
        <v>42</v>
      </c>
      <c r="B103" s="50"/>
      <c r="C103" s="50">
        <v>1</v>
      </c>
      <c r="D103" s="50"/>
      <c r="E103" s="50"/>
      <c r="F103" s="120"/>
      <c r="G103" s="120"/>
      <c r="H103" s="132"/>
    </row>
    <row r="104" spans="1:9" ht="16.5" x14ac:dyDescent="0.3">
      <c r="A104" s="174" t="s">
        <v>43</v>
      </c>
      <c r="B104" s="50"/>
      <c r="C104" s="50">
        <v>1</v>
      </c>
      <c r="D104" s="50"/>
      <c r="E104" s="50"/>
      <c r="F104" s="120"/>
      <c r="G104" s="120"/>
      <c r="H104" s="132"/>
    </row>
    <row r="105" spans="1:9" ht="16.5" x14ac:dyDescent="0.3">
      <c r="A105" s="174" t="s">
        <v>44</v>
      </c>
      <c r="B105" s="50"/>
      <c r="C105" s="50">
        <v>1</v>
      </c>
      <c r="D105" s="50"/>
      <c r="E105" s="50"/>
      <c r="F105" s="120"/>
      <c r="G105" s="120"/>
      <c r="H105" s="132"/>
    </row>
    <row r="106" spans="1:9" x14ac:dyDescent="0.25">
      <c r="A106" s="3" t="s">
        <v>4</v>
      </c>
      <c r="B106" s="20"/>
      <c r="C106" s="20"/>
      <c r="D106" s="20"/>
      <c r="E106" s="20"/>
      <c r="F106" s="20"/>
      <c r="G106" s="20"/>
      <c r="H106" s="8">
        <f>SUM(B96:D105)</f>
        <v>10</v>
      </c>
    </row>
    <row r="107" spans="1:9" x14ac:dyDescent="0.25">
      <c r="A107" s="35" t="s">
        <v>5</v>
      </c>
      <c r="B107" s="32"/>
      <c r="C107" s="32"/>
      <c r="D107" s="32"/>
      <c r="E107" s="32"/>
      <c r="F107" s="32"/>
      <c r="G107" s="32"/>
      <c r="H107" s="34">
        <f>H106/(COUNT(B96:E105)*2)</f>
        <v>0.5</v>
      </c>
    </row>
    <row r="108" spans="1:9" x14ac:dyDescent="0.25">
      <c r="A108" s="4"/>
      <c r="B108" s="11"/>
      <c r="D108" s="11"/>
      <c r="E108" s="11"/>
      <c r="F108" s="11"/>
      <c r="G108" s="11"/>
      <c r="H108" s="27"/>
    </row>
    <row r="109" spans="1:9" x14ac:dyDescent="0.25">
      <c r="A109" s="1"/>
      <c r="B109" s="41"/>
      <c r="C109" s="41"/>
      <c r="D109" s="41"/>
      <c r="E109" s="41"/>
      <c r="F109" s="41"/>
      <c r="G109" s="41"/>
      <c r="H109" s="47"/>
    </row>
    <row r="110" spans="1:9" ht="15" x14ac:dyDescent="0.25">
      <c r="A110" s="70" t="s">
        <v>65</v>
      </c>
      <c r="B110" s="18" t="s">
        <v>1</v>
      </c>
      <c r="C110" s="65"/>
      <c r="D110" s="66"/>
      <c r="E110" s="21"/>
      <c r="F110" s="378" t="s">
        <v>139</v>
      </c>
      <c r="G110" s="378"/>
      <c r="H110" s="98"/>
      <c r="I110" s="11"/>
    </row>
    <row r="111" spans="1:9" x14ac:dyDescent="0.25">
      <c r="A111" s="1"/>
      <c r="B111" s="39">
        <v>0</v>
      </c>
      <c r="C111" s="40">
        <v>1</v>
      </c>
      <c r="D111" s="38">
        <v>2</v>
      </c>
      <c r="E111" s="22" t="s">
        <v>2</v>
      </c>
      <c r="F111" s="122" t="s">
        <v>140</v>
      </c>
      <c r="G111" s="122" t="s">
        <v>138</v>
      </c>
      <c r="H111" s="23"/>
    </row>
    <row r="112" spans="1:9" ht="16.5" x14ac:dyDescent="0.3">
      <c r="A112" s="177" t="s">
        <v>53</v>
      </c>
      <c r="B112" s="50"/>
      <c r="C112" s="50">
        <v>1</v>
      </c>
      <c r="D112" s="50"/>
      <c r="E112" s="50"/>
      <c r="F112" s="120"/>
      <c r="G112" s="120"/>
      <c r="H112" s="128"/>
    </row>
    <row r="113" spans="1:8" ht="16.5" x14ac:dyDescent="0.3">
      <c r="A113" s="175" t="s">
        <v>54</v>
      </c>
      <c r="B113" s="50"/>
      <c r="C113" s="50">
        <v>1</v>
      </c>
      <c r="D113" s="50"/>
      <c r="E113" s="50"/>
      <c r="F113" s="120"/>
      <c r="G113" s="120"/>
      <c r="H113" s="128"/>
    </row>
    <row r="114" spans="1:8" ht="16.5" x14ac:dyDescent="0.3">
      <c r="A114" s="175" t="s">
        <v>55</v>
      </c>
      <c r="B114" s="50"/>
      <c r="C114" s="50">
        <v>1</v>
      </c>
      <c r="D114" s="50"/>
      <c r="E114" s="50"/>
      <c r="F114" s="120"/>
      <c r="G114" s="120"/>
      <c r="H114" s="128"/>
    </row>
    <row r="115" spans="1:8" x14ac:dyDescent="0.25">
      <c r="A115" s="68" t="s">
        <v>4</v>
      </c>
      <c r="B115" s="20"/>
      <c r="C115" s="20"/>
      <c r="D115" s="20"/>
      <c r="E115" s="20"/>
      <c r="F115" s="20"/>
      <c r="G115" s="20"/>
      <c r="H115" s="8">
        <f>SUM(B112:D114)</f>
        <v>3</v>
      </c>
    </row>
    <row r="116" spans="1:8" x14ac:dyDescent="0.25">
      <c r="A116" s="74" t="s">
        <v>5</v>
      </c>
      <c r="B116" s="75"/>
      <c r="C116" s="75"/>
      <c r="D116" s="75"/>
      <c r="E116" s="75"/>
      <c r="F116" s="75"/>
      <c r="G116" s="75"/>
      <c r="H116" s="76">
        <f>H115/(COUNT(B112:E114)*2)</f>
        <v>0.5</v>
      </c>
    </row>
    <row r="117" spans="1:8" x14ac:dyDescent="0.25">
      <c r="A117" s="1"/>
      <c r="H117" s="170"/>
    </row>
    <row r="118" spans="1:8" ht="15" x14ac:dyDescent="0.25">
      <c r="A118" s="70" t="s">
        <v>124</v>
      </c>
    </row>
    <row r="119" spans="1:8" x14ac:dyDescent="0.25">
      <c r="A119" s="1"/>
      <c r="B119" s="18" t="s">
        <v>1</v>
      </c>
      <c r="C119" s="19"/>
      <c r="D119" s="20"/>
      <c r="E119" s="21"/>
      <c r="F119" s="372" t="s">
        <v>139</v>
      </c>
      <c r="G119" s="373"/>
    </row>
    <row r="120" spans="1:8" x14ac:dyDescent="0.25">
      <c r="A120" s="1"/>
      <c r="B120" s="39">
        <v>0</v>
      </c>
      <c r="C120" s="40">
        <v>1</v>
      </c>
      <c r="D120" s="38">
        <v>2</v>
      </c>
      <c r="E120" s="22" t="s">
        <v>2</v>
      </c>
      <c r="F120" s="121" t="s">
        <v>140</v>
      </c>
      <c r="G120" s="121" t="s">
        <v>138</v>
      </c>
      <c r="H120" s="23" t="s">
        <v>3</v>
      </c>
    </row>
    <row r="121" spans="1:8" ht="16.5" x14ac:dyDescent="0.3">
      <c r="A121" s="67" t="s">
        <v>121</v>
      </c>
      <c r="B121" s="50"/>
      <c r="C121" s="50">
        <v>1</v>
      </c>
      <c r="D121" s="50"/>
      <c r="E121" s="50"/>
      <c r="F121" s="120"/>
      <c r="G121" s="120"/>
      <c r="H121" s="129"/>
    </row>
    <row r="122" spans="1:8" ht="16.5" x14ac:dyDescent="0.3">
      <c r="A122" s="126" t="s">
        <v>155</v>
      </c>
      <c r="B122" s="50"/>
      <c r="C122" s="50">
        <v>1</v>
      </c>
      <c r="D122" s="50"/>
      <c r="E122" s="50"/>
      <c r="F122" s="120"/>
      <c r="G122" s="120"/>
      <c r="H122" s="129"/>
    </row>
    <row r="123" spans="1:8" x14ac:dyDescent="0.25">
      <c r="A123" s="3" t="s">
        <v>4</v>
      </c>
      <c r="B123" s="20"/>
      <c r="C123" s="20"/>
      <c r="D123" s="20"/>
      <c r="E123" s="20"/>
      <c r="F123" s="20"/>
      <c r="G123" s="20"/>
      <c r="H123" s="8">
        <f>SUM(B121:D121)</f>
        <v>1</v>
      </c>
    </row>
    <row r="124" spans="1:8" x14ac:dyDescent="0.25">
      <c r="A124" s="206" t="s">
        <v>5</v>
      </c>
      <c r="B124" s="32"/>
      <c r="C124" s="32"/>
      <c r="D124" s="32"/>
      <c r="E124" s="32"/>
      <c r="F124" s="32"/>
      <c r="G124" s="32"/>
      <c r="H124" s="34">
        <f>H123/(COUNT(B121:E121)*2)</f>
        <v>0.5</v>
      </c>
    </row>
    <row r="125" spans="1:8" x14ac:dyDescent="0.25">
      <c r="A125" s="1"/>
    </row>
    <row r="126" spans="1:8" ht="15" x14ac:dyDescent="0.25">
      <c r="A126" s="70" t="s">
        <v>117</v>
      </c>
    </row>
    <row r="127" spans="1:8" ht="15" x14ac:dyDescent="0.25">
      <c r="A127" s="60"/>
      <c r="B127" s="18" t="s">
        <v>1</v>
      </c>
      <c r="C127" s="19"/>
      <c r="D127" s="20"/>
      <c r="E127" s="21"/>
      <c r="F127" s="372" t="s">
        <v>139</v>
      </c>
      <c r="G127" s="373"/>
    </row>
    <row r="128" spans="1:8" x14ac:dyDescent="0.25">
      <c r="A128" s="7"/>
      <c r="B128" s="39">
        <v>0</v>
      </c>
      <c r="C128" s="40">
        <v>1</v>
      </c>
      <c r="D128" s="38">
        <v>2</v>
      </c>
      <c r="E128" s="22" t="s">
        <v>2</v>
      </c>
      <c r="F128" s="121" t="s">
        <v>140</v>
      </c>
      <c r="G128" s="121" t="s">
        <v>138</v>
      </c>
      <c r="H128" s="23" t="s">
        <v>3</v>
      </c>
    </row>
    <row r="129" spans="1:8" ht="16.5" x14ac:dyDescent="0.3">
      <c r="A129" s="174" t="s">
        <v>57</v>
      </c>
      <c r="B129" s="50"/>
      <c r="C129" s="50">
        <v>1</v>
      </c>
      <c r="D129" s="50"/>
      <c r="E129" s="50"/>
      <c r="F129" s="120"/>
      <c r="G129" s="120"/>
      <c r="H129" s="133"/>
    </row>
    <row r="130" spans="1:8" ht="16.5" x14ac:dyDescent="0.3">
      <c r="A130" s="174" t="s">
        <v>58</v>
      </c>
      <c r="B130" s="50"/>
      <c r="C130" s="50">
        <v>1</v>
      </c>
      <c r="D130" s="50"/>
      <c r="E130" s="50"/>
      <c r="F130" s="120"/>
      <c r="G130" s="120"/>
      <c r="H130" s="133"/>
    </row>
    <row r="131" spans="1:8" x14ac:dyDescent="0.25">
      <c r="A131" s="3" t="s">
        <v>4</v>
      </c>
      <c r="B131" s="20"/>
      <c r="C131" s="20"/>
      <c r="D131" s="20"/>
      <c r="E131" s="20"/>
      <c r="F131" s="20"/>
      <c r="G131" s="20"/>
      <c r="H131" s="8">
        <f>SUM(B129:D130)</f>
        <v>2</v>
      </c>
    </row>
    <row r="132" spans="1:8" x14ac:dyDescent="0.25">
      <c r="A132" s="206" t="s">
        <v>5</v>
      </c>
      <c r="B132" s="32"/>
      <c r="C132" s="32"/>
      <c r="D132" s="32"/>
      <c r="E132" s="32"/>
      <c r="F132" s="32"/>
      <c r="G132" s="32"/>
      <c r="H132" s="34">
        <f>H131/(COUNT(B129:E130)*2)</f>
        <v>0.5</v>
      </c>
    </row>
    <row r="133" spans="1:8" x14ac:dyDescent="0.25">
      <c r="A133" s="1"/>
    </row>
    <row r="134" spans="1:8" ht="15" x14ac:dyDescent="0.25">
      <c r="A134" s="70" t="s">
        <v>118</v>
      </c>
    </row>
    <row r="135" spans="1:8" ht="16.5" customHeight="1" x14ac:dyDescent="0.25">
      <c r="A135" s="61"/>
      <c r="B135" s="18" t="s">
        <v>1</v>
      </c>
      <c r="C135" s="19"/>
      <c r="D135" s="20"/>
      <c r="E135" s="21"/>
      <c r="F135" s="372" t="s">
        <v>139</v>
      </c>
      <c r="G135" s="373"/>
    </row>
    <row r="136" spans="1:8" x14ac:dyDescent="0.25">
      <c r="A136" s="1"/>
      <c r="B136" s="39">
        <v>0</v>
      </c>
      <c r="C136" s="40">
        <v>1</v>
      </c>
      <c r="D136" s="38">
        <v>2</v>
      </c>
      <c r="E136" s="22" t="s">
        <v>2</v>
      </c>
      <c r="F136" s="121" t="s">
        <v>140</v>
      </c>
      <c r="G136" s="121" t="s">
        <v>138</v>
      </c>
      <c r="H136" s="23" t="s">
        <v>3</v>
      </c>
    </row>
    <row r="137" spans="1:8" ht="16.5" x14ac:dyDescent="0.3">
      <c r="A137" s="178" t="s">
        <v>60</v>
      </c>
      <c r="B137" s="50"/>
      <c r="C137" s="50">
        <v>1</v>
      </c>
      <c r="D137" s="50"/>
      <c r="E137" s="50"/>
      <c r="F137" s="120"/>
      <c r="G137" s="120"/>
      <c r="H137" s="127"/>
    </row>
    <row r="138" spans="1:8" ht="16.5" x14ac:dyDescent="0.3">
      <c r="A138" s="174" t="s">
        <v>59</v>
      </c>
      <c r="B138" s="50"/>
      <c r="C138" s="50">
        <v>1</v>
      </c>
      <c r="D138" s="50"/>
      <c r="E138" s="50"/>
      <c r="F138" s="120"/>
      <c r="G138" s="120"/>
      <c r="H138" s="127"/>
    </row>
    <row r="139" spans="1:8" x14ac:dyDescent="0.25">
      <c r="A139" s="3" t="s">
        <v>4</v>
      </c>
      <c r="B139" s="20"/>
      <c r="C139" s="20"/>
      <c r="D139" s="20"/>
      <c r="E139" s="20"/>
      <c r="F139" s="20"/>
      <c r="G139" s="20"/>
      <c r="H139" s="8">
        <f>SUM(B137:D138)</f>
        <v>2</v>
      </c>
    </row>
    <row r="140" spans="1:8" x14ac:dyDescent="0.25">
      <c r="A140" s="206" t="s">
        <v>5</v>
      </c>
      <c r="B140" s="32"/>
      <c r="C140" s="32"/>
      <c r="D140" s="32"/>
      <c r="E140" s="32"/>
      <c r="F140" s="32"/>
      <c r="G140" s="32"/>
      <c r="H140" s="34">
        <f>H139/(COUNT(B137:E138)*2)</f>
        <v>0.5</v>
      </c>
    </row>
    <row r="141" spans="1:8" x14ac:dyDescent="0.25">
      <c r="A141" s="1"/>
    </row>
    <row r="142" spans="1:8" ht="14.25" x14ac:dyDescent="0.25">
      <c r="A142" s="71" t="s">
        <v>119</v>
      </c>
      <c r="B142" s="18" t="s">
        <v>1</v>
      </c>
      <c r="C142" s="19"/>
      <c r="D142" s="20"/>
      <c r="E142" s="21"/>
      <c r="F142" s="372" t="s">
        <v>139</v>
      </c>
      <c r="G142" s="373"/>
    </row>
    <row r="143" spans="1:8" x14ac:dyDescent="0.25">
      <c r="A143" s="7"/>
      <c r="B143" s="39">
        <v>0</v>
      </c>
      <c r="C143" s="40">
        <v>1</v>
      </c>
      <c r="D143" s="38">
        <v>2</v>
      </c>
      <c r="E143" s="22" t="s">
        <v>2</v>
      </c>
      <c r="F143" s="121" t="s">
        <v>140</v>
      </c>
      <c r="G143" s="121" t="s">
        <v>138</v>
      </c>
      <c r="H143" s="23" t="s">
        <v>3</v>
      </c>
    </row>
    <row r="144" spans="1:8" ht="16.5" x14ac:dyDescent="0.3">
      <c r="A144" s="175" t="s">
        <v>127</v>
      </c>
      <c r="B144" s="50"/>
      <c r="C144" s="50">
        <v>1</v>
      </c>
      <c r="D144" s="50"/>
      <c r="E144" s="50"/>
      <c r="F144" s="120"/>
      <c r="G144" s="120"/>
      <c r="H144" s="130"/>
    </row>
    <row r="145" spans="1:8" ht="18.75" customHeight="1" x14ac:dyDescent="0.3">
      <c r="A145" s="174" t="s">
        <v>56</v>
      </c>
      <c r="B145" s="50"/>
      <c r="C145" s="50">
        <v>1</v>
      </c>
      <c r="D145" s="50"/>
      <c r="E145" s="50"/>
      <c r="F145" s="120"/>
      <c r="G145" s="120"/>
      <c r="H145" s="133"/>
    </row>
    <row r="146" spans="1:8" ht="20.25" customHeight="1" x14ac:dyDescent="0.3">
      <c r="A146" s="174" t="s">
        <v>151</v>
      </c>
      <c r="B146" s="50"/>
      <c r="C146" s="50">
        <v>1</v>
      </c>
      <c r="D146" s="50"/>
      <c r="E146" s="50"/>
      <c r="F146" s="120"/>
      <c r="G146" s="120"/>
      <c r="H146" s="133"/>
    </row>
    <row r="147" spans="1:8" ht="30" customHeight="1" x14ac:dyDescent="0.3">
      <c r="A147" s="179" t="s">
        <v>128</v>
      </c>
      <c r="B147" s="50"/>
      <c r="C147" s="50">
        <v>1</v>
      </c>
      <c r="D147" s="50"/>
      <c r="E147" s="50"/>
      <c r="F147" s="120"/>
      <c r="G147" s="120"/>
      <c r="H147" s="133"/>
    </row>
    <row r="148" spans="1:8" ht="15.75" customHeight="1" x14ac:dyDescent="0.25">
      <c r="A148" s="3" t="s">
        <v>4</v>
      </c>
      <c r="B148" s="20"/>
      <c r="C148" s="20"/>
      <c r="D148" s="20"/>
      <c r="E148" s="20"/>
      <c r="F148" s="20"/>
      <c r="G148" s="20"/>
      <c r="H148" s="8">
        <f>SUM(B144:D147)</f>
        <v>4</v>
      </c>
    </row>
    <row r="149" spans="1:8" ht="17.25" customHeight="1" x14ac:dyDescent="0.25">
      <c r="A149" s="206" t="s">
        <v>5</v>
      </c>
      <c r="B149" s="32"/>
      <c r="C149" s="32"/>
      <c r="D149" s="32"/>
      <c r="E149" s="32"/>
      <c r="F149" s="32"/>
      <c r="G149" s="32"/>
      <c r="H149" s="34">
        <f>H148/(COUNT(B144:E147)*2)</f>
        <v>0.5</v>
      </c>
    </row>
    <row r="150" spans="1:8" x14ac:dyDescent="0.25">
      <c r="A150" s="1"/>
    </row>
    <row r="151" spans="1:8" ht="15" x14ac:dyDescent="0.25">
      <c r="A151" s="72" t="s">
        <v>120</v>
      </c>
      <c r="B151" s="29"/>
      <c r="C151" s="30"/>
      <c r="D151" s="29"/>
      <c r="E151" s="29"/>
      <c r="F151" s="29"/>
      <c r="G151" s="29"/>
    </row>
    <row r="152" spans="1:8" x14ac:dyDescent="0.25">
      <c r="A152" s="1"/>
      <c r="B152" s="18" t="s">
        <v>1</v>
      </c>
      <c r="C152" s="19"/>
      <c r="D152" s="20"/>
      <c r="E152" s="21"/>
      <c r="F152" s="372" t="s">
        <v>139</v>
      </c>
      <c r="G152" s="373"/>
    </row>
    <row r="153" spans="1:8" x14ac:dyDescent="0.25">
      <c r="A153" s="6"/>
      <c r="B153" s="39">
        <v>0</v>
      </c>
      <c r="C153" s="40">
        <v>1</v>
      </c>
      <c r="D153" s="38">
        <v>2</v>
      </c>
      <c r="E153" s="22" t="s">
        <v>2</v>
      </c>
      <c r="F153" s="121" t="s">
        <v>140</v>
      </c>
      <c r="G153" s="121" t="s">
        <v>138</v>
      </c>
      <c r="H153" s="23" t="s">
        <v>3</v>
      </c>
    </row>
    <row r="154" spans="1:8" ht="16.5" x14ac:dyDescent="0.3">
      <c r="A154" s="175" t="s">
        <v>45</v>
      </c>
      <c r="B154" s="51"/>
      <c r="C154" s="51">
        <v>1</v>
      </c>
      <c r="D154" s="58"/>
      <c r="E154" s="54"/>
      <c r="F154" s="123"/>
      <c r="G154" s="123"/>
      <c r="H154" s="128"/>
    </row>
    <row r="155" spans="1:8" ht="16.5" x14ac:dyDescent="0.3">
      <c r="A155" s="174" t="s">
        <v>46</v>
      </c>
      <c r="B155" s="51"/>
      <c r="C155" s="51">
        <v>1</v>
      </c>
      <c r="D155" s="58"/>
      <c r="E155" s="51"/>
      <c r="F155" s="124"/>
      <c r="G155" s="124"/>
      <c r="H155" s="128"/>
    </row>
    <row r="156" spans="1:8" ht="16.5" x14ac:dyDescent="0.3">
      <c r="A156" s="174" t="s">
        <v>47</v>
      </c>
      <c r="B156" s="51"/>
      <c r="C156" s="51">
        <v>1</v>
      </c>
      <c r="D156" s="58"/>
      <c r="E156" s="54"/>
      <c r="F156" s="124"/>
      <c r="G156" s="123"/>
      <c r="H156" s="128"/>
    </row>
    <row r="157" spans="1:8" ht="16.5" x14ac:dyDescent="0.3">
      <c r="A157" s="174" t="s">
        <v>48</v>
      </c>
      <c r="B157" s="51"/>
      <c r="C157" s="51">
        <v>1</v>
      </c>
      <c r="D157" s="58"/>
      <c r="E157" s="54"/>
      <c r="F157" s="124"/>
      <c r="G157" s="123"/>
      <c r="H157" s="128"/>
    </row>
    <row r="158" spans="1:8" ht="14.25" customHeight="1" x14ac:dyDescent="0.25">
      <c r="A158" s="3" t="s">
        <v>4</v>
      </c>
      <c r="B158" s="44"/>
      <c r="C158" s="44"/>
      <c r="D158" s="44"/>
      <c r="E158" s="204"/>
      <c r="F158" s="202"/>
      <c r="G158" s="202"/>
      <c r="H158" s="9">
        <f>SUM(B154:D157)</f>
        <v>4</v>
      </c>
    </row>
    <row r="159" spans="1:8" ht="3" customHeight="1" x14ac:dyDescent="0.25">
      <c r="A159" s="206" t="s">
        <v>100</v>
      </c>
      <c r="B159" s="45"/>
      <c r="C159" s="45"/>
      <c r="D159" s="45"/>
      <c r="E159" s="45"/>
      <c r="F159" s="45"/>
      <c r="G159" s="45"/>
      <c r="H159" s="81">
        <f>H158/(COUNT(B154:E157)*2)</f>
        <v>0.5</v>
      </c>
    </row>
    <row r="160" spans="1:8" ht="14.25" customHeight="1" x14ac:dyDescent="0.25">
      <c r="A160" s="1"/>
      <c r="C160" s="10"/>
      <c r="H160" s="10"/>
    </row>
    <row r="161" spans="1:8" ht="14.25" customHeight="1" x14ac:dyDescent="0.25">
      <c r="A161" s="89" t="s">
        <v>98</v>
      </c>
      <c r="B161" s="90"/>
      <c r="C161" s="91"/>
      <c r="D161" s="92"/>
      <c r="E161" s="92"/>
      <c r="F161" s="92"/>
      <c r="G161" s="92"/>
      <c r="H161" s="171">
        <f>SUM(H158,H148,H139,H131,H123,H115,H106,H89,H78)/(COUNT(B74:E77,B83:E88,B96:E105,B112:E114,B121:E121,B129:E130,B137:E138,B144:E147,B154:E157)*2)</f>
        <v>0.5</v>
      </c>
    </row>
    <row r="162" spans="1:8" ht="14.25" customHeight="1" x14ac:dyDescent="0.25">
      <c r="A162" s="85" t="s">
        <v>99</v>
      </c>
      <c r="B162" s="86"/>
      <c r="C162" s="87"/>
      <c r="D162" s="88"/>
      <c r="E162" s="87"/>
      <c r="F162" s="87"/>
      <c r="G162" s="87"/>
      <c r="H162" s="116">
        <v>0</v>
      </c>
    </row>
    <row r="163" spans="1:8" ht="14.25" customHeight="1" x14ac:dyDescent="0.25">
      <c r="A163" s="94" t="s">
        <v>101</v>
      </c>
      <c r="B163" s="93"/>
      <c r="C163" s="93"/>
      <c r="D163" s="93"/>
      <c r="E163" s="93"/>
      <c r="F163" s="93"/>
      <c r="G163" s="93"/>
      <c r="H163" s="171">
        <f>H161-H162</f>
        <v>0.5</v>
      </c>
    </row>
    <row r="164" spans="1:8" x14ac:dyDescent="0.25">
      <c r="A164" s="5"/>
      <c r="B164" s="24"/>
      <c r="C164" s="24"/>
      <c r="D164" s="24"/>
      <c r="E164" s="24"/>
      <c r="F164" s="24"/>
      <c r="G164" s="24"/>
      <c r="H164" s="84"/>
    </row>
    <row r="165" spans="1:8" ht="24.75" customHeight="1" x14ac:dyDescent="0.3">
      <c r="A165" s="78" t="s">
        <v>66</v>
      </c>
      <c r="B165" s="24"/>
      <c r="C165" s="24"/>
      <c r="D165" s="24"/>
      <c r="E165" s="24"/>
      <c r="F165" s="24"/>
      <c r="G165" s="24"/>
      <c r="H165" s="84"/>
    </row>
    <row r="166" spans="1:8" x14ac:dyDescent="0.25">
      <c r="A166" s="5"/>
      <c r="B166" s="24"/>
      <c r="C166" s="24"/>
      <c r="D166" s="24"/>
      <c r="E166" s="24"/>
      <c r="F166" s="24"/>
      <c r="G166" s="24"/>
      <c r="H166" s="28"/>
    </row>
    <row r="167" spans="1:8" ht="14.25" customHeight="1" x14ac:dyDescent="0.25">
      <c r="A167" s="180"/>
    </row>
    <row r="168" spans="1:8" ht="14.25" customHeight="1" x14ac:dyDescent="0.25">
      <c r="A168" s="180"/>
    </row>
    <row r="169" spans="1:8" ht="14.25" customHeight="1" x14ac:dyDescent="0.25">
      <c r="A169" s="70" t="s">
        <v>147</v>
      </c>
    </row>
    <row r="170" spans="1:8" x14ac:dyDescent="0.25">
      <c r="A170" s="2"/>
      <c r="B170" s="18" t="s">
        <v>1</v>
      </c>
      <c r="C170" s="19"/>
      <c r="D170" s="20"/>
      <c r="E170" s="21"/>
      <c r="F170" s="378" t="s">
        <v>139</v>
      </c>
      <c r="G170" s="378"/>
    </row>
    <row r="171" spans="1:8" ht="15.75" customHeight="1" x14ac:dyDescent="0.25">
      <c r="A171" s="59"/>
      <c r="B171" s="39">
        <v>0</v>
      </c>
      <c r="C171" s="40">
        <v>1</v>
      </c>
      <c r="D171" s="38">
        <v>2</v>
      </c>
      <c r="E171" s="22" t="s">
        <v>2</v>
      </c>
      <c r="F171" s="122" t="s">
        <v>140</v>
      </c>
      <c r="G171" s="122" t="s">
        <v>138</v>
      </c>
      <c r="H171" s="23" t="s">
        <v>3</v>
      </c>
    </row>
    <row r="172" spans="1:8" ht="14.25" customHeight="1" x14ac:dyDescent="0.3">
      <c r="A172" s="174" t="s">
        <v>67</v>
      </c>
      <c r="B172" s="50"/>
      <c r="C172" s="50">
        <v>1</v>
      </c>
      <c r="D172" s="50"/>
      <c r="E172" s="50"/>
      <c r="F172" s="120"/>
      <c r="G172" s="120"/>
      <c r="H172" s="128"/>
    </row>
    <row r="173" spans="1:8" ht="16.5" x14ac:dyDescent="0.3">
      <c r="A173" s="175" t="s">
        <v>68</v>
      </c>
      <c r="B173" s="50"/>
      <c r="C173" s="50">
        <v>1</v>
      </c>
      <c r="D173" s="50"/>
      <c r="E173" s="50"/>
      <c r="F173" s="120"/>
      <c r="G173" s="120"/>
      <c r="H173" s="128"/>
    </row>
    <row r="174" spans="1:8" ht="14.25" customHeight="1" x14ac:dyDescent="0.3">
      <c r="A174" s="174" t="s">
        <v>69</v>
      </c>
      <c r="B174" s="50"/>
      <c r="C174" s="50">
        <v>1</v>
      </c>
      <c r="D174" s="50"/>
      <c r="E174" s="50"/>
      <c r="F174" s="120"/>
      <c r="G174" s="120"/>
      <c r="H174" s="128"/>
    </row>
    <row r="175" spans="1:8" ht="15.75" customHeight="1" x14ac:dyDescent="0.3">
      <c r="A175" s="174" t="s">
        <v>70</v>
      </c>
      <c r="B175" s="50"/>
      <c r="C175" s="50">
        <v>1</v>
      </c>
      <c r="D175" s="50"/>
      <c r="E175" s="50"/>
      <c r="F175" s="120"/>
      <c r="G175" s="120"/>
      <c r="H175" s="128"/>
    </row>
    <row r="176" spans="1:8" ht="18" customHeight="1" x14ac:dyDescent="0.3">
      <c r="A176" s="174" t="s">
        <v>71</v>
      </c>
      <c r="B176" s="50"/>
      <c r="C176" s="50">
        <v>1</v>
      </c>
      <c r="D176" s="50"/>
      <c r="E176" s="50"/>
      <c r="F176" s="120"/>
      <c r="G176" s="120"/>
      <c r="H176" s="128"/>
    </row>
    <row r="177" spans="1:9" ht="20.25" customHeight="1" x14ac:dyDescent="0.3">
      <c r="A177" s="181" t="s">
        <v>72</v>
      </c>
      <c r="B177" s="50"/>
      <c r="C177" s="50">
        <v>1</v>
      </c>
      <c r="D177" s="50"/>
      <c r="E177" s="50"/>
      <c r="F177" s="120"/>
      <c r="G177" s="120"/>
      <c r="H177" s="128"/>
    </row>
    <row r="178" spans="1:9" ht="21" customHeight="1" x14ac:dyDescent="0.3">
      <c r="A178" s="181" t="s">
        <v>74</v>
      </c>
      <c r="B178" s="50"/>
      <c r="C178" s="50">
        <v>1</v>
      </c>
      <c r="D178" s="50"/>
      <c r="E178" s="50"/>
      <c r="F178" s="120"/>
      <c r="G178" s="120"/>
      <c r="H178" s="128"/>
    </row>
    <row r="179" spans="1:9" ht="18.75" customHeight="1" x14ac:dyDescent="0.3">
      <c r="A179" s="174" t="s">
        <v>130</v>
      </c>
      <c r="B179" s="50"/>
      <c r="C179" s="50">
        <v>1</v>
      </c>
      <c r="D179" s="50"/>
      <c r="E179" s="50"/>
      <c r="F179" s="120"/>
      <c r="G179" s="120"/>
      <c r="H179" s="207"/>
    </row>
    <row r="180" spans="1:9" ht="15.75" customHeight="1" x14ac:dyDescent="0.3">
      <c r="A180" s="174" t="s">
        <v>145</v>
      </c>
      <c r="B180" s="50"/>
      <c r="C180" s="50">
        <v>1</v>
      </c>
      <c r="D180" s="50"/>
      <c r="E180" s="118"/>
      <c r="F180" s="120"/>
      <c r="G180" s="120"/>
      <c r="H180" s="207"/>
    </row>
    <row r="181" spans="1:9" ht="30.75" customHeight="1" x14ac:dyDescent="0.3">
      <c r="A181" s="174" t="s">
        <v>146</v>
      </c>
      <c r="B181" s="50"/>
      <c r="C181" s="50">
        <v>1</v>
      </c>
      <c r="D181" s="50"/>
      <c r="E181" s="118"/>
      <c r="F181" s="120"/>
      <c r="G181" s="120"/>
      <c r="H181" s="128"/>
    </row>
    <row r="182" spans="1:9" ht="15.75" customHeight="1" x14ac:dyDescent="0.3">
      <c r="A182" s="175" t="s">
        <v>78</v>
      </c>
      <c r="B182" s="50"/>
      <c r="C182" s="50">
        <v>1</v>
      </c>
      <c r="D182" s="50"/>
      <c r="E182" s="50"/>
      <c r="F182" s="120"/>
      <c r="G182" s="120"/>
      <c r="H182" s="128"/>
    </row>
    <row r="183" spans="1:9" x14ac:dyDescent="0.25">
      <c r="A183" s="3" t="s">
        <v>4</v>
      </c>
      <c r="B183" s="64"/>
      <c r="C183" s="64"/>
      <c r="D183" s="64"/>
      <c r="E183" s="64"/>
      <c r="F183" s="64"/>
      <c r="G183" s="64"/>
      <c r="H183" s="8">
        <f>SUM(B172:D182)</f>
        <v>11</v>
      </c>
    </row>
    <row r="184" spans="1:9" ht="16.5" customHeight="1" x14ac:dyDescent="0.25">
      <c r="A184" s="206" t="s">
        <v>5</v>
      </c>
      <c r="B184" s="32"/>
      <c r="C184" s="32"/>
      <c r="D184" s="32"/>
      <c r="E184" s="32"/>
      <c r="F184" s="32"/>
      <c r="G184" s="32"/>
      <c r="H184" s="81">
        <f>H183/(COUNT(B172:E182)*2)</f>
        <v>0.5</v>
      </c>
    </row>
    <row r="185" spans="1:9" ht="15.75" customHeight="1" x14ac:dyDescent="0.25">
      <c r="A185" s="5"/>
      <c r="B185" s="24"/>
      <c r="C185" s="24"/>
      <c r="D185" s="24"/>
      <c r="E185" s="24"/>
      <c r="F185" s="24"/>
      <c r="G185" s="24"/>
      <c r="H185" s="221"/>
    </row>
    <row r="186" spans="1:9" ht="15.75" x14ac:dyDescent="0.25">
      <c r="A186" s="234" t="s">
        <v>148</v>
      </c>
      <c r="B186" s="24"/>
      <c r="C186" s="24"/>
      <c r="D186" s="235"/>
      <c r="E186" s="235"/>
      <c r="F186" s="235"/>
      <c r="G186" s="235"/>
      <c r="H186" s="235"/>
      <c r="I186" s="80"/>
    </row>
    <row r="187" spans="1:9" x14ac:dyDescent="0.25">
      <c r="A187" s="236"/>
      <c r="B187" s="18" t="s">
        <v>1</v>
      </c>
      <c r="C187" s="19"/>
      <c r="D187" s="20"/>
      <c r="E187" s="21"/>
      <c r="F187" s="372" t="s">
        <v>139</v>
      </c>
      <c r="G187" s="373"/>
    </row>
    <row r="188" spans="1:9" ht="16.5" customHeight="1" x14ac:dyDescent="0.25">
      <c r="A188" s="59"/>
      <c r="B188" s="39">
        <v>0</v>
      </c>
      <c r="C188" s="40">
        <v>1</v>
      </c>
      <c r="D188" s="38">
        <v>2</v>
      </c>
      <c r="E188" s="22" t="s">
        <v>2</v>
      </c>
      <c r="F188" s="121" t="s">
        <v>140</v>
      </c>
      <c r="G188" s="121" t="s">
        <v>138</v>
      </c>
      <c r="H188" s="23" t="s">
        <v>3</v>
      </c>
    </row>
    <row r="189" spans="1:9" ht="19.5" customHeight="1" x14ac:dyDescent="0.3">
      <c r="A189" s="67" t="s">
        <v>80</v>
      </c>
      <c r="B189" s="50"/>
      <c r="C189" s="50">
        <v>1</v>
      </c>
      <c r="D189" s="50"/>
      <c r="E189" s="50"/>
      <c r="F189" s="120"/>
      <c r="G189" s="120"/>
      <c r="H189" s="128"/>
    </row>
    <row r="190" spans="1:9" ht="15" customHeight="1" x14ac:dyDescent="0.3">
      <c r="A190" s="175" t="s">
        <v>81</v>
      </c>
      <c r="B190" s="50"/>
      <c r="C190" s="50">
        <v>1</v>
      </c>
      <c r="D190" s="50"/>
      <c r="E190" s="50"/>
      <c r="F190" s="120"/>
      <c r="G190" s="120"/>
      <c r="H190" s="159"/>
    </row>
    <row r="191" spans="1:9" ht="17.25" customHeight="1" x14ac:dyDescent="0.3">
      <c r="A191" s="174" t="s">
        <v>84</v>
      </c>
      <c r="B191" s="50"/>
      <c r="C191" s="50">
        <v>1</v>
      </c>
      <c r="D191" s="50"/>
      <c r="E191" s="50"/>
      <c r="F191" s="120"/>
      <c r="G191" s="120"/>
      <c r="H191" s="210"/>
    </row>
    <row r="192" spans="1:9" ht="16.5" x14ac:dyDescent="0.3">
      <c r="A192" s="175" t="s">
        <v>129</v>
      </c>
      <c r="B192" s="50"/>
      <c r="C192" s="50">
        <v>1</v>
      </c>
      <c r="D192" s="50"/>
      <c r="E192" s="50"/>
      <c r="F192" s="120"/>
      <c r="G192" s="120"/>
      <c r="H192" s="210"/>
    </row>
    <row r="193" spans="1:8" ht="16.5" customHeight="1" x14ac:dyDescent="0.3">
      <c r="A193" s="174" t="s">
        <v>85</v>
      </c>
      <c r="B193" s="50"/>
      <c r="C193" s="50">
        <v>1</v>
      </c>
      <c r="D193" s="50"/>
      <c r="E193" s="50"/>
      <c r="F193" s="120"/>
      <c r="G193" s="120"/>
      <c r="H193" s="210"/>
    </row>
    <row r="194" spans="1:8" ht="16.5" x14ac:dyDescent="0.3">
      <c r="A194" s="175" t="s">
        <v>86</v>
      </c>
      <c r="B194" s="50"/>
      <c r="C194" s="50">
        <v>1</v>
      </c>
      <c r="D194" s="50"/>
      <c r="E194" s="50"/>
      <c r="F194" s="120"/>
      <c r="G194" s="120"/>
      <c r="H194" s="210"/>
    </row>
    <row r="195" spans="1:8" x14ac:dyDescent="0.25">
      <c r="A195" s="3" t="s">
        <v>4</v>
      </c>
      <c r="B195" s="64"/>
      <c r="C195" s="64"/>
      <c r="D195" s="64"/>
      <c r="E195" s="64"/>
      <c r="F195" s="64"/>
      <c r="G195" s="64"/>
      <c r="H195" s="8">
        <f>SUM(B189:D194)</f>
        <v>6</v>
      </c>
    </row>
    <row r="196" spans="1:8" x14ac:dyDescent="0.25">
      <c r="A196" s="206" t="s">
        <v>5</v>
      </c>
      <c r="B196" s="32"/>
      <c r="C196" s="32"/>
      <c r="D196" s="32"/>
      <c r="E196" s="32"/>
      <c r="F196" s="32"/>
      <c r="G196" s="32"/>
      <c r="H196" s="81">
        <f>H195/(COUNT(B189:E194)*2)</f>
        <v>0.5</v>
      </c>
    </row>
    <row r="197" spans="1:8" ht="17.25" x14ac:dyDescent="0.25">
      <c r="A197" s="36"/>
      <c r="B197" s="231"/>
      <c r="C197" s="231"/>
      <c r="D197" s="231"/>
      <c r="E197" s="231"/>
      <c r="F197" s="231"/>
      <c r="G197" s="231"/>
      <c r="H197" s="232"/>
    </row>
    <row r="198" spans="1:8" ht="17.25" x14ac:dyDescent="0.25">
      <c r="A198" s="233" t="s">
        <v>149</v>
      </c>
      <c r="B198" s="161"/>
      <c r="C198" s="161"/>
      <c r="D198" s="161"/>
      <c r="E198" s="161"/>
      <c r="F198" s="161"/>
      <c r="G198" s="161"/>
      <c r="H198" s="161"/>
    </row>
    <row r="199" spans="1:8" x14ac:dyDescent="0.25">
      <c r="A199" s="2"/>
      <c r="B199" s="18" t="s">
        <v>1</v>
      </c>
      <c r="C199" s="19"/>
      <c r="D199" s="20"/>
      <c r="E199" s="21"/>
      <c r="F199" s="378" t="s">
        <v>139</v>
      </c>
      <c r="G199" s="378"/>
    </row>
    <row r="200" spans="1:8" ht="15" x14ac:dyDescent="0.25">
      <c r="A200" s="59"/>
      <c r="B200" s="39">
        <v>0</v>
      </c>
      <c r="C200" s="40">
        <v>1</v>
      </c>
      <c r="D200" s="38">
        <v>2</v>
      </c>
      <c r="E200" s="22" t="s">
        <v>2</v>
      </c>
      <c r="F200" s="122" t="s">
        <v>140</v>
      </c>
      <c r="G200" s="122" t="s">
        <v>138</v>
      </c>
      <c r="H200" s="23" t="s">
        <v>3</v>
      </c>
    </row>
    <row r="201" spans="1:8" ht="17.25" customHeight="1" x14ac:dyDescent="0.3">
      <c r="A201" s="178" t="s">
        <v>87</v>
      </c>
      <c r="B201" s="50"/>
      <c r="C201" s="50">
        <v>1</v>
      </c>
      <c r="D201" s="50"/>
      <c r="E201" s="50"/>
      <c r="F201" s="120"/>
      <c r="G201" s="120"/>
      <c r="H201" s="127"/>
    </row>
    <row r="202" spans="1:8" ht="27.75" x14ac:dyDescent="0.3">
      <c r="A202" s="176" t="s">
        <v>88</v>
      </c>
      <c r="B202" s="50"/>
      <c r="C202" s="50">
        <v>1</v>
      </c>
      <c r="D202" s="50"/>
      <c r="E202" s="50"/>
      <c r="F202" s="120"/>
      <c r="G202" s="120"/>
      <c r="H202" s="127"/>
    </row>
    <row r="203" spans="1:8" ht="16.5" x14ac:dyDescent="0.3">
      <c r="A203" s="174" t="s">
        <v>89</v>
      </c>
      <c r="B203" s="50"/>
      <c r="C203" s="50">
        <v>1</v>
      </c>
      <c r="D203" s="50"/>
      <c r="E203" s="50"/>
      <c r="F203" s="120"/>
      <c r="G203" s="120"/>
      <c r="H203" s="127"/>
    </row>
    <row r="204" spans="1:8" ht="16.5" x14ac:dyDescent="0.3">
      <c r="A204" s="174" t="s">
        <v>90</v>
      </c>
      <c r="B204" s="50"/>
      <c r="C204" s="50">
        <v>1</v>
      </c>
      <c r="D204" s="50"/>
      <c r="E204" s="50"/>
      <c r="F204" s="120"/>
      <c r="G204" s="120"/>
      <c r="H204" s="127"/>
    </row>
    <row r="205" spans="1:8" ht="13.5" customHeight="1" x14ac:dyDescent="0.3">
      <c r="A205" s="174" t="s">
        <v>130</v>
      </c>
      <c r="B205" s="50"/>
      <c r="C205" s="50">
        <v>1</v>
      </c>
      <c r="D205" s="50"/>
      <c r="E205" s="50"/>
      <c r="F205" s="120"/>
      <c r="G205" s="120"/>
      <c r="H205" s="127"/>
    </row>
    <row r="206" spans="1:8" ht="24.75" customHeight="1" x14ac:dyDescent="0.3">
      <c r="A206" s="182" t="s">
        <v>92</v>
      </c>
      <c r="B206" s="50"/>
      <c r="C206" s="50">
        <v>1</v>
      </c>
      <c r="D206" s="50"/>
      <c r="E206" s="50"/>
      <c r="F206" s="120"/>
      <c r="G206" s="120"/>
      <c r="H206" s="127"/>
    </row>
    <row r="207" spans="1:8" x14ac:dyDescent="0.25">
      <c r="A207" s="3" t="s">
        <v>4</v>
      </c>
      <c r="B207" s="64"/>
      <c r="C207" s="64"/>
      <c r="D207" s="64"/>
      <c r="E207" s="64"/>
      <c r="F207" s="64"/>
      <c r="G207" s="64"/>
      <c r="H207" s="8">
        <f>SUM(B201:D206)</f>
        <v>6</v>
      </c>
    </row>
    <row r="208" spans="1:8" x14ac:dyDescent="0.25">
      <c r="A208" s="206" t="s">
        <v>5</v>
      </c>
      <c r="B208" s="32"/>
      <c r="C208" s="32"/>
      <c r="D208" s="32"/>
      <c r="E208" s="32"/>
      <c r="F208" s="32"/>
      <c r="G208" s="32"/>
      <c r="H208" s="81">
        <f>H207/(COUNT(B201:E206)*2)</f>
        <v>0.5</v>
      </c>
    </row>
    <row r="209" spans="1:8" ht="17.25" x14ac:dyDescent="0.25">
      <c r="A209" s="79"/>
      <c r="B209" s="24"/>
      <c r="C209" s="24"/>
      <c r="D209" s="24"/>
      <c r="E209" s="24"/>
      <c r="F209" s="24"/>
      <c r="G209" s="24"/>
      <c r="H209" s="37"/>
    </row>
    <row r="210" spans="1:8" ht="17.25" x14ac:dyDescent="0.25">
      <c r="A210" s="79"/>
      <c r="B210" s="24"/>
      <c r="C210" s="24"/>
      <c r="D210" s="24"/>
      <c r="E210" s="24"/>
      <c r="F210" s="24"/>
      <c r="G210" s="24"/>
      <c r="H210" s="37"/>
    </row>
    <row r="211" spans="1:8" ht="15" x14ac:dyDescent="0.25">
      <c r="A211" s="82" t="s">
        <v>150</v>
      </c>
      <c r="B211" s="24"/>
      <c r="C211" s="24"/>
      <c r="D211" s="24"/>
      <c r="E211" s="24"/>
      <c r="F211" s="24"/>
      <c r="G211" s="24"/>
      <c r="H211" s="37"/>
    </row>
    <row r="212" spans="1:8" x14ac:dyDescent="0.25">
      <c r="A212" s="1"/>
      <c r="B212" s="18" t="s">
        <v>1</v>
      </c>
      <c r="C212" s="19"/>
      <c r="D212" s="20"/>
      <c r="E212" s="21"/>
      <c r="F212" s="372" t="s">
        <v>139</v>
      </c>
      <c r="G212" s="373"/>
    </row>
    <row r="213" spans="1:8" x14ac:dyDescent="0.25">
      <c r="A213" s="6"/>
      <c r="B213" s="39">
        <v>0</v>
      </c>
      <c r="C213" s="40">
        <v>1</v>
      </c>
      <c r="D213" s="38">
        <v>2</v>
      </c>
      <c r="E213" s="22" t="s">
        <v>2</v>
      </c>
      <c r="F213" s="121" t="s">
        <v>140</v>
      </c>
      <c r="G213" s="121" t="s">
        <v>138</v>
      </c>
      <c r="H213" s="23" t="s">
        <v>3</v>
      </c>
    </row>
    <row r="214" spans="1:8" ht="16.5" x14ac:dyDescent="0.3">
      <c r="A214" s="175" t="s">
        <v>93</v>
      </c>
      <c r="B214" s="51"/>
      <c r="C214" s="51">
        <v>1</v>
      </c>
      <c r="D214" s="58"/>
      <c r="E214" s="54"/>
      <c r="F214" s="124"/>
      <c r="G214" s="124"/>
      <c r="H214" s="128"/>
    </row>
    <row r="215" spans="1:8" ht="13.5" customHeight="1" x14ac:dyDescent="0.3">
      <c r="A215" s="174" t="s">
        <v>131</v>
      </c>
      <c r="B215" s="51"/>
      <c r="C215" s="51">
        <v>1</v>
      </c>
      <c r="D215" s="58"/>
      <c r="E215" s="51"/>
      <c r="F215" s="124"/>
      <c r="G215" s="124"/>
      <c r="H215" s="128"/>
    </row>
    <row r="216" spans="1:8" ht="15" customHeight="1" x14ac:dyDescent="0.25">
      <c r="A216" s="3" t="s">
        <v>4</v>
      </c>
      <c r="B216" s="44"/>
      <c r="C216" s="44"/>
      <c r="D216" s="44"/>
      <c r="E216" s="204"/>
      <c r="F216" s="204"/>
      <c r="G216" s="204"/>
      <c r="H216" s="9">
        <f>SUM(B214:D215)</f>
        <v>2</v>
      </c>
    </row>
    <row r="217" spans="1:8" x14ac:dyDescent="0.25">
      <c r="A217" s="206" t="s">
        <v>5</v>
      </c>
      <c r="B217" s="45"/>
      <c r="C217" s="45"/>
      <c r="D217" s="45"/>
      <c r="E217" s="46"/>
      <c r="F217" s="46"/>
      <c r="G217" s="46"/>
      <c r="H217" s="34">
        <f>H216/(COUNT(B214:E215)*2)</f>
        <v>0.5</v>
      </c>
    </row>
    <row r="218" spans="1:8" ht="17.25" x14ac:dyDescent="0.25">
      <c r="A218" s="79"/>
      <c r="B218" s="24"/>
      <c r="C218" s="24"/>
      <c r="D218" s="24"/>
      <c r="E218" s="24"/>
      <c r="F218" s="24"/>
      <c r="G218" s="24"/>
      <c r="H218" s="37"/>
    </row>
    <row r="219" spans="1:8" x14ac:dyDescent="0.25">
      <c r="A219" s="89" t="s">
        <v>98</v>
      </c>
      <c r="B219" s="90"/>
      <c r="C219" s="91"/>
      <c r="D219" s="92"/>
      <c r="E219" s="92"/>
      <c r="F219" s="92"/>
      <c r="G219" s="92"/>
      <c r="H219" s="171">
        <f>SUM(H216,H207,H195,H183)/(COUNT(B172:E182,B189:E194,B201:E206,B214:E215)*2)</f>
        <v>0.5</v>
      </c>
    </row>
    <row r="220" spans="1:8" x14ac:dyDescent="0.25">
      <c r="A220" s="85" t="s">
        <v>99</v>
      </c>
      <c r="B220" s="86"/>
      <c r="C220" s="87"/>
      <c r="D220" s="88"/>
      <c r="E220" s="87"/>
      <c r="F220" s="87"/>
      <c r="G220" s="87"/>
      <c r="H220" s="116">
        <v>0.01</v>
      </c>
    </row>
    <row r="221" spans="1:8" x14ac:dyDescent="0.25">
      <c r="A221" s="94" t="s">
        <v>101</v>
      </c>
      <c r="B221" s="93"/>
      <c r="C221" s="93"/>
      <c r="D221" s="93"/>
      <c r="E221" s="93"/>
      <c r="F221" s="93"/>
      <c r="G221" s="93"/>
      <c r="H221" s="172">
        <f>H219-H220</f>
        <v>0.49</v>
      </c>
    </row>
    <row r="222" spans="1:8" x14ac:dyDescent="0.25">
      <c r="A222" s="1"/>
      <c r="C222" s="10"/>
      <c r="H222" s="10"/>
    </row>
    <row r="223" spans="1:8" ht="22.5" x14ac:dyDescent="0.25">
      <c r="A223" s="83" t="s">
        <v>94</v>
      </c>
      <c r="B223" s="24"/>
      <c r="C223" s="24"/>
      <c r="D223" s="24"/>
      <c r="E223" s="24"/>
      <c r="F223" s="24"/>
      <c r="G223" s="24"/>
      <c r="H223" s="37"/>
    </row>
    <row r="224" spans="1:8" ht="15" x14ac:dyDescent="0.25">
      <c r="A224" s="82"/>
      <c r="B224" s="24"/>
      <c r="C224" s="24"/>
      <c r="D224" s="24"/>
      <c r="E224" s="24"/>
      <c r="F224" s="24"/>
      <c r="G224" s="24"/>
      <c r="H224" s="37"/>
    </row>
    <row r="225" spans="1:8" ht="15" x14ac:dyDescent="0.25">
      <c r="A225" s="82"/>
      <c r="B225" s="24"/>
      <c r="C225" s="24"/>
      <c r="D225" s="24"/>
      <c r="E225" s="24"/>
      <c r="F225" s="24"/>
      <c r="G225" s="24"/>
      <c r="H225" s="37"/>
    </row>
    <row r="226" spans="1:8" ht="15" x14ac:dyDescent="0.25">
      <c r="A226" s="82" t="s">
        <v>141</v>
      </c>
      <c r="B226" s="24"/>
      <c r="C226" s="24"/>
      <c r="D226" s="24"/>
      <c r="E226" s="24"/>
      <c r="F226" s="24"/>
      <c r="G226" s="24"/>
      <c r="H226" s="37"/>
    </row>
    <row r="227" spans="1:8" x14ac:dyDescent="0.25">
      <c r="A227" s="2"/>
      <c r="B227" s="18" t="s">
        <v>1</v>
      </c>
      <c r="C227" s="19"/>
      <c r="D227" s="20"/>
      <c r="E227" s="21"/>
      <c r="F227" s="372" t="s">
        <v>139</v>
      </c>
      <c r="G227" s="373"/>
    </row>
    <row r="228" spans="1:8" ht="15" x14ac:dyDescent="0.25">
      <c r="A228" s="59"/>
      <c r="B228" s="39">
        <v>0</v>
      </c>
      <c r="C228" s="40">
        <v>1</v>
      </c>
      <c r="D228" s="38">
        <v>2</v>
      </c>
      <c r="E228" s="22" t="s">
        <v>2</v>
      </c>
      <c r="F228" s="121" t="s">
        <v>140</v>
      </c>
      <c r="G228" s="121" t="s">
        <v>138</v>
      </c>
      <c r="H228" s="23" t="s">
        <v>3</v>
      </c>
    </row>
    <row r="229" spans="1:8" ht="16.5" x14ac:dyDescent="0.3">
      <c r="A229" s="174" t="s">
        <v>67</v>
      </c>
      <c r="B229" s="50"/>
      <c r="C229" s="50">
        <v>1</v>
      </c>
      <c r="D229" s="50"/>
      <c r="E229" s="50"/>
      <c r="F229" s="120"/>
      <c r="G229" s="120"/>
      <c r="H229" s="128"/>
    </row>
    <row r="230" spans="1:8" ht="16.5" x14ac:dyDescent="0.3">
      <c r="A230" s="175" t="s">
        <v>133</v>
      </c>
      <c r="B230" s="50"/>
      <c r="C230" s="50">
        <v>1</v>
      </c>
      <c r="D230" s="50"/>
      <c r="E230" s="50"/>
      <c r="F230" s="120"/>
      <c r="G230" s="120"/>
      <c r="H230" s="128"/>
    </row>
    <row r="231" spans="1:8" ht="16.5" x14ac:dyDescent="0.3">
      <c r="A231" s="175" t="s">
        <v>95</v>
      </c>
      <c r="B231" s="50"/>
      <c r="C231" s="50">
        <v>1</v>
      </c>
      <c r="D231" s="50"/>
      <c r="E231" s="50"/>
      <c r="F231" s="120"/>
      <c r="G231" s="120"/>
      <c r="H231" s="128"/>
    </row>
    <row r="232" spans="1:8" ht="16.5" x14ac:dyDescent="0.3">
      <c r="A232" s="174" t="s">
        <v>69</v>
      </c>
      <c r="B232" s="50"/>
      <c r="C232" s="50">
        <v>1</v>
      </c>
      <c r="D232" s="50"/>
      <c r="E232" s="50"/>
      <c r="F232" s="120"/>
      <c r="G232" s="120"/>
      <c r="H232" s="128"/>
    </row>
    <row r="233" spans="1:8" ht="16.5" x14ac:dyDescent="0.3">
      <c r="A233" s="174" t="s">
        <v>70</v>
      </c>
      <c r="B233" s="50"/>
      <c r="C233" s="50">
        <v>1</v>
      </c>
      <c r="D233" s="50"/>
      <c r="E233" s="50"/>
      <c r="F233" s="120"/>
      <c r="G233" s="120"/>
      <c r="H233" s="191"/>
    </row>
    <row r="234" spans="1:8" ht="16.5" x14ac:dyDescent="0.3">
      <c r="A234" s="174" t="s">
        <v>123</v>
      </c>
      <c r="B234" s="50"/>
      <c r="C234" s="50">
        <v>1</v>
      </c>
      <c r="D234" s="50"/>
      <c r="E234" s="50"/>
      <c r="F234" s="120"/>
      <c r="G234" s="120"/>
      <c r="H234" s="191"/>
    </row>
    <row r="235" spans="1:8" ht="16.5" x14ac:dyDescent="0.3">
      <c r="A235" s="174" t="s">
        <v>73</v>
      </c>
      <c r="B235" s="50"/>
      <c r="C235" s="50">
        <v>1</v>
      </c>
      <c r="D235" s="50"/>
      <c r="E235" s="50"/>
      <c r="F235" s="120"/>
      <c r="G235" s="120"/>
      <c r="H235" s="191"/>
    </row>
    <row r="236" spans="1:8" ht="16.5" x14ac:dyDescent="0.3">
      <c r="A236" s="174" t="s">
        <v>96</v>
      </c>
      <c r="B236" s="50"/>
      <c r="C236" s="50">
        <v>1</v>
      </c>
      <c r="D236" s="50"/>
      <c r="E236" s="50"/>
      <c r="F236" s="120"/>
      <c r="G236" s="120"/>
      <c r="H236" s="128"/>
    </row>
    <row r="237" spans="1:8" ht="16.5" x14ac:dyDescent="0.3">
      <c r="A237" s="175" t="s">
        <v>74</v>
      </c>
      <c r="B237" s="50"/>
      <c r="C237" s="50">
        <v>1</v>
      </c>
      <c r="D237" s="50"/>
      <c r="E237" s="50"/>
      <c r="F237" s="120"/>
      <c r="G237" s="120"/>
      <c r="H237" s="191"/>
    </row>
    <row r="238" spans="1:8" ht="16.5" x14ac:dyDescent="0.3">
      <c r="A238" s="174" t="s">
        <v>130</v>
      </c>
      <c r="B238" s="50"/>
      <c r="C238" s="50">
        <v>1</v>
      </c>
      <c r="D238" s="50"/>
      <c r="E238" s="50"/>
      <c r="F238" s="120"/>
      <c r="G238" s="120"/>
      <c r="H238" s="191"/>
    </row>
    <row r="239" spans="1:8" ht="16.5" x14ac:dyDescent="0.3">
      <c r="A239" s="174" t="s">
        <v>75</v>
      </c>
      <c r="B239" s="50"/>
      <c r="C239" s="50">
        <v>1</v>
      </c>
      <c r="D239" s="50"/>
      <c r="E239" s="50"/>
      <c r="F239" s="120"/>
      <c r="G239" s="120"/>
      <c r="H239" s="191"/>
    </row>
    <row r="240" spans="1:8" ht="16.5" x14ac:dyDescent="0.3">
      <c r="A240" s="174" t="s">
        <v>76</v>
      </c>
      <c r="B240" s="50"/>
      <c r="C240" s="50">
        <v>1</v>
      </c>
      <c r="D240" s="50"/>
      <c r="E240" s="50"/>
      <c r="F240" s="120"/>
      <c r="G240" s="120"/>
      <c r="H240" s="128"/>
    </row>
    <row r="241" spans="1:8" ht="18" customHeight="1" x14ac:dyDescent="0.3">
      <c r="A241" s="174" t="s">
        <v>77</v>
      </c>
      <c r="B241" s="50"/>
      <c r="C241" s="50">
        <v>1</v>
      </c>
      <c r="D241" s="50"/>
      <c r="E241" s="50"/>
      <c r="F241" s="120"/>
      <c r="G241" s="120"/>
      <c r="H241" s="128"/>
    </row>
    <row r="242" spans="1:8" ht="18.75" customHeight="1" x14ac:dyDescent="0.3">
      <c r="A242" s="175" t="s">
        <v>78</v>
      </c>
      <c r="B242" s="50"/>
      <c r="C242" s="50">
        <v>1</v>
      </c>
      <c r="D242" s="50"/>
      <c r="E242" s="50"/>
      <c r="F242" s="120"/>
      <c r="G242" s="120"/>
      <c r="H242" s="128"/>
    </row>
    <row r="243" spans="1:8" x14ac:dyDescent="0.25">
      <c r="A243" s="3" t="s">
        <v>4</v>
      </c>
      <c r="B243" s="64"/>
      <c r="C243" s="64"/>
      <c r="D243" s="64"/>
      <c r="E243" s="64"/>
      <c r="F243" s="64"/>
      <c r="G243" s="64"/>
      <c r="H243" s="8">
        <f>SUM(B229:D242)</f>
        <v>14</v>
      </c>
    </row>
    <row r="244" spans="1:8" x14ac:dyDescent="0.25">
      <c r="A244" s="206" t="s">
        <v>5</v>
      </c>
      <c r="B244" s="32"/>
      <c r="C244" s="32"/>
      <c r="D244" s="32"/>
      <c r="E244" s="32"/>
      <c r="F244" s="32"/>
      <c r="G244" s="32"/>
      <c r="H244" s="81">
        <f>H243/(COUNT(B229:E242)*2)</f>
        <v>0.5</v>
      </c>
    </row>
    <row r="245" spans="1:8" ht="17.25" x14ac:dyDescent="0.25">
      <c r="A245" s="79"/>
      <c r="B245" s="24"/>
      <c r="C245" s="24"/>
      <c r="D245" s="24"/>
      <c r="E245" s="24"/>
      <c r="F245" s="24"/>
      <c r="G245" s="24"/>
      <c r="H245" s="37"/>
    </row>
    <row r="246" spans="1:8" ht="15" x14ac:dyDescent="0.25">
      <c r="A246" s="82" t="s">
        <v>142</v>
      </c>
      <c r="B246" s="24"/>
      <c r="C246" s="24"/>
      <c r="D246" s="24"/>
      <c r="E246" s="24"/>
      <c r="F246" s="24"/>
      <c r="G246" s="24"/>
      <c r="H246" s="37"/>
    </row>
    <row r="247" spans="1:8" x14ac:dyDescent="0.25">
      <c r="A247" s="2"/>
      <c r="B247" s="18" t="s">
        <v>1</v>
      </c>
      <c r="C247" s="19"/>
      <c r="D247" s="20"/>
      <c r="E247" s="21"/>
      <c r="F247" s="378" t="s">
        <v>139</v>
      </c>
      <c r="G247" s="378"/>
    </row>
    <row r="248" spans="1:8" ht="15" x14ac:dyDescent="0.25">
      <c r="A248" s="59"/>
      <c r="B248" s="39">
        <v>0</v>
      </c>
      <c r="C248" s="40">
        <v>1</v>
      </c>
      <c r="D248" s="38">
        <v>2</v>
      </c>
      <c r="E248" s="22" t="s">
        <v>2</v>
      </c>
      <c r="F248" s="122" t="s">
        <v>140</v>
      </c>
      <c r="G248" s="122" t="s">
        <v>138</v>
      </c>
      <c r="H248" s="23" t="s">
        <v>3</v>
      </c>
    </row>
    <row r="249" spans="1:8" ht="16.5" x14ac:dyDescent="0.3">
      <c r="A249" s="67" t="s">
        <v>79</v>
      </c>
      <c r="B249" s="50"/>
      <c r="C249" s="50">
        <v>1</v>
      </c>
      <c r="D249" s="50"/>
      <c r="E249" s="50"/>
      <c r="F249" s="120"/>
      <c r="G249" s="120"/>
      <c r="H249" s="128"/>
    </row>
    <row r="250" spans="1:8" ht="16.5" x14ac:dyDescent="0.3">
      <c r="A250" s="67" t="s">
        <v>80</v>
      </c>
      <c r="B250" s="50"/>
      <c r="C250" s="50">
        <v>1</v>
      </c>
      <c r="D250" s="50"/>
      <c r="E250" s="50"/>
      <c r="F250" s="120"/>
      <c r="G250" s="120"/>
      <c r="H250" s="131"/>
    </row>
    <row r="251" spans="1:8" ht="16.5" x14ac:dyDescent="0.3">
      <c r="A251" s="175" t="s">
        <v>81</v>
      </c>
      <c r="B251" s="50"/>
      <c r="C251" s="50">
        <v>1</v>
      </c>
      <c r="D251" s="50"/>
      <c r="E251" s="50"/>
      <c r="F251" s="120"/>
      <c r="G251" s="120"/>
      <c r="H251" s="131"/>
    </row>
    <row r="252" spans="1:8" ht="16.5" x14ac:dyDescent="0.3">
      <c r="A252" s="67" t="s">
        <v>82</v>
      </c>
      <c r="B252" s="50"/>
      <c r="C252" s="50">
        <v>1</v>
      </c>
      <c r="D252" s="50"/>
      <c r="E252" s="50"/>
      <c r="F252" s="120"/>
      <c r="G252" s="120"/>
      <c r="H252" s="134"/>
    </row>
    <row r="253" spans="1:8" ht="16.5" x14ac:dyDescent="0.3">
      <c r="A253" s="67" t="s">
        <v>83</v>
      </c>
      <c r="B253" s="50"/>
      <c r="C253" s="50">
        <v>1</v>
      </c>
      <c r="D253" s="50"/>
      <c r="E253" s="50"/>
      <c r="F253" s="120"/>
      <c r="G253" s="120"/>
      <c r="H253" s="134"/>
    </row>
    <row r="254" spans="1:8" ht="16.5" x14ac:dyDescent="0.3">
      <c r="A254" s="67" t="s">
        <v>97</v>
      </c>
      <c r="B254" s="50"/>
      <c r="C254" s="50">
        <v>1</v>
      </c>
      <c r="D254" s="50"/>
      <c r="E254" s="50"/>
      <c r="F254" s="120"/>
      <c r="G254" s="120"/>
      <c r="H254" s="134"/>
    </row>
    <row r="255" spans="1:8" ht="16.5" x14ac:dyDescent="0.3">
      <c r="A255" s="67" t="s">
        <v>132</v>
      </c>
      <c r="B255" s="50"/>
      <c r="C255" s="50">
        <v>1</v>
      </c>
      <c r="D255" s="50"/>
      <c r="E255" s="50"/>
      <c r="F255" s="120"/>
      <c r="G255" s="120"/>
      <c r="H255" s="134"/>
    </row>
    <row r="256" spans="1:8" ht="16.5" customHeight="1" x14ac:dyDescent="0.3">
      <c r="A256" s="67" t="s">
        <v>85</v>
      </c>
      <c r="B256" s="50"/>
      <c r="C256" s="50">
        <v>1</v>
      </c>
      <c r="D256" s="50"/>
      <c r="E256" s="50"/>
      <c r="F256" s="120"/>
      <c r="G256" s="120"/>
      <c r="H256" s="134"/>
    </row>
    <row r="257" spans="1:8" ht="16.5" x14ac:dyDescent="0.3">
      <c r="A257" s="175" t="s">
        <v>86</v>
      </c>
      <c r="B257" s="50"/>
      <c r="C257" s="50">
        <v>1</v>
      </c>
      <c r="D257" s="50"/>
      <c r="E257" s="50"/>
      <c r="F257" s="120"/>
      <c r="G257" s="120"/>
      <c r="H257" s="134"/>
    </row>
    <row r="258" spans="1:8" x14ac:dyDescent="0.25">
      <c r="A258" s="3" t="s">
        <v>4</v>
      </c>
      <c r="B258" s="64"/>
      <c r="C258" s="64"/>
      <c r="D258" s="64"/>
      <c r="E258" s="64"/>
      <c r="F258" s="64"/>
      <c r="G258" s="64"/>
      <c r="H258" s="8">
        <f>SUM(B249:D257)</f>
        <v>9</v>
      </c>
    </row>
    <row r="259" spans="1:8" x14ac:dyDescent="0.25">
      <c r="A259" s="206" t="s">
        <v>5</v>
      </c>
      <c r="B259" s="32"/>
      <c r="C259" s="32"/>
      <c r="D259" s="32"/>
      <c r="E259" s="32"/>
      <c r="F259" s="32"/>
      <c r="G259" s="32"/>
      <c r="H259" s="81">
        <f>H258/(COUNT(B249:E257)*2)</f>
        <v>0.5</v>
      </c>
    </row>
    <row r="260" spans="1:8" ht="17.25" x14ac:dyDescent="0.25">
      <c r="A260" s="79"/>
      <c r="B260" s="24"/>
      <c r="C260" s="24"/>
      <c r="D260" s="24"/>
      <c r="E260" s="24"/>
      <c r="F260" s="24"/>
      <c r="G260" s="24"/>
      <c r="H260" s="37"/>
    </row>
    <row r="261" spans="1:8" ht="15" x14ac:dyDescent="0.25">
      <c r="A261" s="82" t="s">
        <v>143</v>
      </c>
      <c r="B261" s="24"/>
      <c r="C261" s="24"/>
      <c r="D261" s="24"/>
      <c r="E261" s="24"/>
      <c r="F261" s="24"/>
      <c r="G261" s="24"/>
      <c r="H261" s="37"/>
    </row>
    <row r="262" spans="1:8" x14ac:dyDescent="0.25">
      <c r="A262" s="2"/>
      <c r="B262" s="18" t="s">
        <v>1</v>
      </c>
      <c r="C262" s="19"/>
      <c r="D262" s="20"/>
      <c r="E262" s="21"/>
      <c r="F262" s="372" t="s">
        <v>139</v>
      </c>
      <c r="G262" s="373"/>
    </row>
    <row r="263" spans="1:8" ht="15" x14ac:dyDescent="0.25">
      <c r="A263" s="59"/>
      <c r="B263" s="39">
        <v>0</v>
      </c>
      <c r="C263" s="40">
        <v>1</v>
      </c>
      <c r="D263" s="38">
        <v>2</v>
      </c>
      <c r="E263" s="22" t="s">
        <v>2</v>
      </c>
      <c r="F263" s="121" t="s">
        <v>140</v>
      </c>
      <c r="G263" s="121" t="s">
        <v>138</v>
      </c>
      <c r="H263" s="23" t="s">
        <v>3</v>
      </c>
    </row>
    <row r="264" spans="1:8" ht="16.5" x14ac:dyDescent="0.3">
      <c r="A264" s="178" t="s">
        <v>87</v>
      </c>
      <c r="B264" s="50"/>
      <c r="C264" s="50">
        <v>1</v>
      </c>
      <c r="D264" s="50"/>
      <c r="E264" s="50"/>
      <c r="F264" s="120"/>
      <c r="G264" s="120"/>
      <c r="H264" s="128"/>
    </row>
    <row r="265" spans="1:8" ht="27.75" x14ac:dyDescent="0.3">
      <c r="A265" s="176" t="s">
        <v>134</v>
      </c>
      <c r="B265" s="50"/>
      <c r="C265" s="50">
        <v>1</v>
      </c>
      <c r="D265" s="50"/>
      <c r="E265" s="50"/>
      <c r="F265" s="120"/>
      <c r="G265" s="120"/>
      <c r="H265" s="227"/>
    </row>
    <row r="266" spans="1:8" ht="16.5" x14ac:dyDescent="0.3">
      <c r="A266" s="174" t="s">
        <v>89</v>
      </c>
      <c r="B266" s="50"/>
      <c r="C266" s="50">
        <v>1</v>
      </c>
      <c r="D266" s="50"/>
      <c r="E266" s="50"/>
      <c r="F266" s="120"/>
      <c r="G266" s="120"/>
      <c r="H266" s="227"/>
    </row>
    <row r="267" spans="1:8" ht="16.5" x14ac:dyDescent="0.3">
      <c r="A267" s="174" t="s">
        <v>90</v>
      </c>
      <c r="B267" s="50"/>
      <c r="C267" s="50">
        <v>1</v>
      </c>
      <c r="D267" s="50"/>
      <c r="E267" s="50"/>
      <c r="F267" s="120"/>
      <c r="G267" s="120"/>
      <c r="H267" s="227"/>
    </row>
    <row r="268" spans="1:8" ht="16.5" x14ac:dyDescent="0.3">
      <c r="A268" s="174" t="s">
        <v>130</v>
      </c>
      <c r="B268" s="50"/>
      <c r="C268" s="50"/>
      <c r="D268" s="50"/>
      <c r="E268" s="50"/>
      <c r="F268" s="120"/>
      <c r="G268" s="120"/>
      <c r="H268" s="128"/>
    </row>
    <row r="269" spans="1:8" ht="17.25" customHeight="1" x14ac:dyDescent="0.3">
      <c r="A269" s="174" t="s">
        <v>91</v>
      </c>
      <c r="B269" s="50"/>
      <c r="C269" s="50">
        <v>1</v>
      </c>
      <c r="D269" s="50"/>
      <c r="E269" s="50"/>
      <c r="F269" s="120"/>
      <c r="G269" s="120"/>
      <c r="H269" s="128"/>
    </row>
    <row r="270" spans="1:8" ht="27" x14ac:dyDescent="0.3">
      <c r="A270" s="182" t="s">
        <v>92</v>
      </c>
      <c r="B270" s="50"/>
      <c r="C270" s="50">
        <v>1</v>
      </c>
      <c r="D270" s="50"/>
      <c r="E270" s="50"/>
      <c r="F270" s="120"/>
      <c r="G270" s="120"/>
      <c r="H270" s="128"/>
    </row>
    <row r="271" spans="1:8" x14ac:dyDescent="0.25">
      <c r="A271" s="3" t="s">
        <v>4</v>
      </c>
      <c r="B271" s="64"/>
      <c r="C271" s="64"/>
      <c r="D271" s="64"/>
      <c r="E271" s="64"/>
      <c r="F271" s="64"/>
      <c r="G271" s="64"/>
      <c r="H271" s="8">
        <f>SUM(B264:D270)</f>
        <v>6</v>
      </c>
    </row>
    <row r="272" spans="1:8" x14ac:dyDescent="0.25">
      <c r="A272" s="206" t="s">
        <v>5</v>
      </c>
      <c r="B272" s="32"/>
      <c r="C272" s="32"/>
      <c r="D272" s="32"/>
      <c r="E272" s="32"/>
      <c r="F272" s="32"/>
      <c r="G272" s="32"/>
      <c r="H272" s="81">
        <f>H271/(COUNT(B264:E270)*2)</f>
        <v>0.5</v>
      </c>
    </row>
    <row r="273" spans="1:8" ht="17.25" x14ac:dyDescent="0.25">
      <c r="A273" s="79"/>
      <c r="B273" s="24"/>
      <c r="C273" s="24"/>
      <c r="D273" s="24"/>
      <c r="E273" s="24"/>
      <c r="F273" s="24"/>
      <c r="G273" s="24"/>
      <c r="H273" s="37"/>
    </row>
    <row r="274" spans="1:8" ht="15" x14ac:dyDescent="0.25">
      <c r="A274" s="82" t="s">
        <v>144</v>
      </c>
      <c r="B274" s="24"/>
      <c r="C274" s="24"/>
      <c r="D274" s="24"/>
      <c r="E274" s="24"/>
      <c r="F274" s="24"/>
      <c r="G274" s="24"/>
      <c r="H274" s="37"/>
    </row>
    <row r="275" spans="1:8" ht="16.5" customHeight="1" x14ac:dyDescent="0.25">
      <c r="A275" s="2"/>
      <c r="B275" s="18" t="s">
        <v>1</v>
      </c>
      <c r="C275" s="19"/>
      <c r="D275" s="20"/>
      <c r="E275" s="21"/>
      <c r="F275" s="372" t="s">
        <v>139</v>
      </c>
      <c r="G275" s="373"/>
    </row>
    <row r="276" spans="1:8" ht="15" x14ac:dyDescent="0.25">
      <c r="A276" s="59"/>
      <c r="B276" s="39">
        <v>0</v>
      </c>
      <c r="C276" s="40">
        <v>1</v>
      </c>
      <c r="D276" s="38">
        <v>2</v>
      </c>
      <c r="E276" s="22" t="s">
        <v>2</v>
      </c>
      <c r="F276" s="121" t="s">
        <v>140</v>
      </c>
      <c r="G276" s="121" t="s">
        <v>138</v>
      </c>
      <c r="H276" s="23" t="s">
        <v>3</v>
      </c>
    </row>
    <row r="277" spans="1:8" ht="20.25" customHeight="1" x14ac:dyDescent="0.3">
      <c r="A277" s="175" t="s">
        <v>93</v>
      </c>
      <c r="B277" s="50"/>
      <c r="C277" s="50">
        <v>1</v>
      </c>
      <c r="D277" s="50"/>
      <c r="E277" s="50"/>
      <c r="F277" s="120"/>
      <c r="G277" s="120"/>
      <c r="H277" s="134"/>
    </row>
    <row r="278" spans="1:8" ht="18.75" customHeight="1" x14ac:dyDescent="0.3">
      <c r="A278" s="174" t="s">
        <v>131</v>
      </c>
      <c r="B278" s="50"/>
      <c r="C278" s="50">
        <v>1</v>
      </c>
      <c r="D278" s="50"/>
      <c r="E278" s="50"/>
      <c r="F278" s="120"/>
      <c r="G278" s="120"/>
      <c r="H278" s="205"/>
    </row>
    <row r="279" spans="1:8" x14ac:dyDescent="0.25">
      <c r="A279" s="3" t="s">
        <v>4</v>
      </c>
      <c r="B279" s="64"/>
      <c r="C279" s="64"/>
      <c r="D279" s="64"/>
      <c r="E279" s="64"/>
      <c r="F279" s="64"/>
      <c r="G279" s="64"/>
      <c r="H279" s="8">
        <f>SUM(B277:D278)</f>
        <v>2</v>
      </c>
    </row>
    <row r="280" spans="1:8" x14ac:dyDescent="0.25">
      <c r="A280" s="206" t="s">
        <v>5</v>
      </c>
      <c r="B280" s="32"/>
      <c r="C280" s="32"/>
      <c r="D280" s="32"/>
      <c r="E280" s="32"/>
      <c r="F280" s="32"/>
      <c r="G280" s="32"/>
      <c r="H280" s="81">
        <f>H279/(COUNT(B277:E278)*2)</f>
        <v>0.5</v>
      </c>
    </row>
    <row r="281" spans="1:8" x14ac:dyDescent="0.25">
      <c r="A281" s="1"/>
      <c r="B281" s="73"/>
      <c r="C281" s="73"/>
      <c r="D281" s="73"/>
      <c r="E281" s="73"/>
      <c r="F281" s="73"/>
      <c r="G281" s="73"/>
      <c r="H281" s="158"/>
    </row>
    <row r="282" spans="1:8" ht="19.5" customHeight="1" x14ac:dyDescent="0.25">
      <c r="A282" s="89" t="s">
        <v>98</v>
      </c>
      <c r="B282" s="90"/>
      <c r="C282" s="91"/>
      <c r="D282" s="92"/>
      <c r="E282" s="92"/>
      <c r="F282" s="92"/>
      <c r="G282" s="92"/>
      <c r="H282" s="171">
        <f>SUM(H279,H271,H258,H243)/(COUNT(B229:E242,B249:E257,B264:E270,B277:E278)*2)</f>
        <v>0.5</v>
      </c>
    </row>
    <row r="283" spans="1:8" x14ac:dyDescent="0.25">
      <c r="A283" s="85" t="s">
        <v>99</v>
      </c>
      <c r="B283" s="86"/>
      <c r="C283" s="87"/>
      <c r="D283" s="88"/>
      <c r="E283" s="87"/>
      <c r="F283" s="87"/>
      <c r="G283" s="87"/>
      <c r="H283" s="116">
        <v>0</v>
      </c>
    </row>
    <row r="284" spans="1:8" ht="15" customHeight="1" x14ac:dyDescent="0.25">
      <c r="A284" s="94" t="s">
        <v>101</v>
      </c>
      <c r="B284" s="93"/>
      <c r="C284" s="93"/>
      <c r="D284" s="93"/>
      <c r="E284" s="93"/>
      <c r="F284" s="93"/>
      <c r="G284" s="93"/>
      <c r="H284" s="173">
        <f>H282-H283</f>
        <v>0.5</v>
      </c>
    </row>
    <row r="285" spans="1:8" ht="15.75" customHeight="1" x14ac:dyDescent="0.25">
      <c r="A285" s="2"/>
      <c r="C285" s="10"/>
    </row>
    <row r="286" spans="1:8" ht="21" customHeight="1" x14ac:dyDescent="0.25">
      <c r="A286" s="2"/>
      <c r="B286" s="96"/>
      <c r="C286" s="96"/>
      <c r="D286" s="11"/>
      <c r="E286" s="11"/>
      <c r="F286" s="11"/>
      <c r="G286" s="11"/>
    </row>
    <row r="287" spans="1:8" ht="22.5" x14ac:dyDescent="0.3">
      <c r="A287" s="69" t="s">
        <v>116</v>
      </c>
      <c r="B287" s="96"/>
      <c r="C287" s="96"/>
      <c r="D287" s="11"/>
      <c r="E287" s="11"/>
      <c r="F287" s="11"/>
      <c r="G287" s="11"/>
    </row>
    <row r="288" spans="1:8" x14ac:dyDescent="0.25">
      <c r="A288" s="2"/>
      <c r="B288" s="382" t="s">
        <v>1</v>
      </c>
      <c r="C288" s="383"/>
      <c r="D288" s="383"/>
      <c r="E288" s="384"/>
      <c r="F288" s="385" t="s">
        <v>139</v>
      </c>
      <c r="G288" s="386"/>
    </row>
    <row r="289" spans="1:8" ht="15" x14ac:dyDescent="0.25">
      <c r="A289" s="59"/>
      <c r="B289" s="97">
        <v>0</v>
      </c>
      <c r="C289" s="40">
        <v>1</v>
      </c>
      <c r="D289" s="38">
        <v>2</v>
      </c>
      <c r="E289" s="22" t="s">
        <v>2</v>
      </c>
      <c r="F289" s="22" t="s">
        <v>140</v>
      </c>
      <c r="G289" s="22" t="s">
        <v>138</v>
      </c>
      <c r="H289" s="23" t="s">
        <v>3</v>
      </c>
    </row>
    <row r="290" spans="1:8" ht="16.5" x14ac:dyDescent="0.3">
      <c r="A290" s="175" t="s">
        <v>49</v>
      </c>
      <c r="B290" s="50"/>
      <c r="C290" s="50">
        <v>1</v>
      </c>
      <c r="D290" s="50"/>
      <c r="E290" s="50"/>
      <c r="F290" s="120"/>
      <c r="G290" s="120"/>
      <c r="H290" s="128"/>
    </row>
    <row r="291" spans="1:8" ht="16.5" x14ac:dyDescent="0.3">
      <c r="A291" s="175" t="s">
        <v>50</v>
      </c>
      <c r="B291" s="50"/>
      <c r="C291" s="50">
        <v>1</v>
      </c>
      <c r="D291" s="50"/>
      <c r="E291" s="50"/>
      <c r="F291" s="120"/>
      <c r="G291" s="120"/>
      <c r="H291" s="128"/>
    </row>
    <row r="292" spans="1:8" ht="16.5" x14ac:dyDescent="0.3">
      <c r="A292" s="174" t="s">
        <v>51</v>
      </c>
      <c r="B292" s="50"/>
      <c r="C292" s="50">
        <v>1</v>
      </c>
      <c r="D292" s="50"/>
      <c r="E292" s="50"/>
      <c r="F292" s="120"/>
      <c r="G292" s="120"/>
      <c r="H292" s="134"/>
    </row>
    <row r="293" spans="1:8" ht="16.5" x14ac:dyDescent="0.3">
      <c r="A293" s="174" t="s">
        <v>135</v>
      </c>
      <c r="B293" s="50"/>
      <c r="C293" s="50">
        <v>1</v>
      </c>
      <c r="D293" s="50"/>
      <c r="E293" s="50"/>
      <c r="F293" s="120"/>
      <c r="G293" s="120"/>
      <c r="H293" s="134"/>
    </row>
    <row r="294" spans="1:8" ht="16.5" x14ac:dyDescent="0.3">
      <c r="A294" s="175" t="s">
        <v>52</v>
      </c>
      <c r="B294" s="50"/>
      <c r="C294" s="50">
        <v>1</v>
      </c>
      <c r="D294" s="50"/>
      <c r="E294" s="50"/>
      <c r="F294" s="120"/>
      <c r="G294" s="120"/>
      <c r="H294" s="128"/>
    </row>
    <row r="295" spans="1:8" ht="27.75" x14ac:dyDescent="0.3">
      <c r="A295" s="176" t="s">
        <v>136</v>
      </c>
      <c r="B295" s="50"/>
      <c r="C295" s="50">
        <v>1</v>
      </c>
      <c r="D295" s="50"/>
      <c r="E295" s="50"/>
      <c r="F295" s="120"/>
      <c r="G295" s="120"/>
      <c r="H295" s="128"/>
    </row>
    <row r="296" spans="1:8" x14ac:dyDescent="0.25">
      <c r="A296" s="3" t="s">
        <v>4</v>
      </c>
      <c r="B296" s="20"/>
      <c r="C296" s="20"/>
      <c r="D296" s="20"/>
      <c r="E296" s="20"/>
      <c r="F296" s="20"/>
      <c r="G296" s="20"/>
      <c r="H296" s="8">
        <f>SUM(B290:D295)</f>
        <v>6</v>
      </c>
    </row>
    <row r="297" spans="1:8" ht="15" customHeight="1" x14ac:dyDescent="0.25">
      <c r="A297" s="387" t="s">
        <v>5</v>
      </c>
      <c r="B297" s="388"/>
      <c r="C297" s="388"/>
      <c r="D297" s="388"/>
      <c r="E297" s="388"/>
      <c r="F297" s="388"/>
      <c r="G297" s="389"/>
      <c r="H297" s="34">
        <f>H296/(COUNT(B290:E295)*2)</f>
        <v>0.5</v>
      </c>
    </row>
    <row r="298" spans="1:8" ht="19.5" customHeight="1" x14ac:dyDescent="0.25">
      <c r="A298" s="195"/>
      <c r="B298" s="196"/>
      <c r="C298" s="196"/>
      <c r="D298" s="196"/>
      <c r="E298" s="196"/>
      <c r="F298" s="196"/>
      <c r="G298" s="196"/>
      <c r="H298" s="197"/>
    </row>
    <row r="299" spans="1:8" ht="17.25" customHeight="1" x14ac:dyDescent="0.25">
      <c r="A299" s="198" t="s">
        <v>98</v>
      </c>
      <c r="B299" s="199"/>
      <c r="C299" s="199"/>
      <c r="D299" s="199"/>
      <c r="E299" s="199"/>
      <c r="F299" s="199"/>
      <c r="G299" s="199"/>
      <c r="H299" s="172">
        <f>SUM(H296)/(COUNT(B290:E295)*2)</f>
        <v>0.5</v>
      </c>
    </row>
    <row r="300" spans="1:8" ht="15" customHeight="1" x14ac:dyDescent="0.25">
      <c r="A300" s="85" t="s">
        <v>99</v>
      </c>
      <c r="B300" s="86"/>
      <c r="C300" s="87"/>
      <c r="D300" s="88"/>
      <c r="E300" s="87"/>
      <c r="F300" s="87"/>
      <c r="G300" s="87"/>
      <c r="H300" s="116">
        <v>0</v>
      </c>
    </row>
    <row r="301" spans="1:8" ht="17.25" customHeight="1" x14ac:dyDescent="0.25">
      <c r="A301" s="94" t="s">
        <v>101</v>
      </c>
      <c r="B301" s="93"/>
      <c r="C301" s="93"/>
      <c r="D301" s="93"/>
      <c r="E301" s="93"/>
      <c r="F301" s="93"/>
      <c r="G301" s="93"/>
      <c r="H301" s="173">
        <f>H299-H300</f>
        <v>0.5</v>
      </c>
    </row>
    <row r="302" spans="1:8" ht="17.25" customHeight="1" x14ac:dyDescent="0.25">
      <c r="A302" s="5"/>
      <c r="B302" s="24"/>
      <c r="C302" s="24"/>
      <c r="D302" s="24"/>
      <c r="E302" s="24"/>
      <c r="F302" s="24"/>
      <c r="G302" s="24"/>
      <c r="H302" s="219"/>
    </row>
    <row r="303" spans="1:8" ht="17.25" customHeight="1" x14ac:dyDescent="0.3">
      <c r="A303" s="78" t="s">
        <v>160</v>
      </c>
      <c r="B303" s="16"/>
      <c r="C303" s="16"/>
      <c r="D303" s="24"/>
      <c r="E303" s="24"/>
      <c r="F303" s="24"/>
      <c r="G303" s="24"/>
      <c r="H303" s="37"/>
    </row>
    <row r="304" spans="1:8" ht="15" x14ac:dyDescent="0.25">
      <c r="A304" s="82" t="s">
        <v>166</v>
      </c>
      <c r="B304" s="24"/>
      <c r="C304" s="24"/>
      <c r="D304" s="24"/>
      <c r="E304" s="24"/>
      <c r="F304" s="24"/>
      <c r="G304" s="24"/>
      <c r="H304" s="37"/>
    </row>
    <row r="305" spans="1:8" x14ac:dyDescent="0.25">
      <c r="A305" s="2"/>
      <c r="B305" s="18" t="s">
        <v>1</v>
      </c>
      <c r="C305" s="19"/>
      <c r="D305" s="20"/>
      <c r="E305" s="21"/>
      <c r="F305" s="372" t="s">
        <v>139</v>
      </c>
      <c r="G305" s="373"/>
    </row>
    <row r="306" spans="1:8" ht="15" x14ac:dyDescent="0.25">
      <c r="A306" s="59"/>
      <c r="B306" s="212">
        <v>0</v>
      </c>
      <c r="C306" s="213">
        <v>1</v>
      </c>
      <c r="D306" s="214">
        <v>2</v>
      </c>
      <c r="E306" s="209" t="s">
        <v>2</v>
      </c>
      <c r="F306" s="121" t="s">
        <v>140</v>
      </c>
      <c r="G306" s="121" t="s">
        <v>138</v>
      </c>
      <c r="H306" s="23" t="s">
        <v>3</v>
      </c>
    </row>
    <row r="307" spans="1:8" x14ac:dyDescent="0.25">
      <c r="A307" s="174" t="s">
        <v>169</v>
      </c>
      <c r="B307" s="216"/>
      <c r="C307" s="226">
        <v>1</v>
      </c>
      <c r="D307" s="216"/>
      <c r="E307" s="215"/>
      <c r="F307" s="121"/>
      <c r="G307" s="121"/>
      <c r="H307" s="23"/>
    </row>
    <row r="308" spans="1:8" x14ac:dyDescent="0.25">
      <c r="A308" s="174" t="s">
        <v>170</v>
      </c>
      <c r="B308" s="216"/>
      <c r="C308" s="226">
        <v>1</v>
      </c>
      <c r="D308" s="216"/>
      <c r="E308" s="215"/>
      <c r="F308" s="121"/>
      <c r="G308" s="121"/>
      <c r="H308" s="23"/>
    </row>
    <row r="309" spans="1:8" x14ac:dyDescent="0.25">
      <c r="A309" s="174" t="s">
        <v>171</v>
      </c>
      <c r="B309" s="216"/>
      <c r="C309" s="226">
        <v>1</v>
      </c>
      <c r="D309" s="216"/>
      <c r="E309" s="215"/>
      <c r="F309" s="121"/>
      <c r="G309" s="121"/>
      <c r="H309" s="23"/>
    </row>
    <row r="310" spans="1:8" x14ac:dyDescent="0.25">
      <c r="A310" s="174" t="s">
        <v>172</v>
      </c>
      <c r="B310" s="216"/>
      <c r="C310" s="226">
        <v>1</v>
      </c>
      <c r="D310" s="216"/>
      <c r="E310" s="215"/>
      <c r="F310" s="121"/>
      <c r="G310" s="121"/>
      <c r="H310" s="23"/>
    </row>
    <row r="311" spans="1:8" x14ac:dyDescent="0.25">
      <c r="A311" s="174" t="s">
        <v>173</v>
      </c>
      <c r="B311" s="216"/>
      <c r="C311" s="226">
        <v>1</v>
      </c>
      <c r="D311" s="216"/>
      <c r="E311" s="215"/>
      <c r="F311" s="121"/>
      <c r="G311" s="121"/>
      <c r="H311" s="23"/>
    </row>
    <row r="312" spans="1:8" x14ac:dyDescent="0.25">
      <c r="A312" s="174" t="s">
        <v>203</v>
      </c>
      <c r="B312" s="216"/>
      <c r="C312" s="226">
        <v>1</v>
      </c>
      <c r="D312" s="216"/>
      <c r="E312" s="215"/>
      <c r="F312" s="121"/>
      <c r="G312" s="121"/>
      <c r="H312" s="229"/>
    </row>
    <row r="313" spans="1:8" x14ac:dyDescent="0.25">
      <c r="A313" s="200" t="s">
        <v>161</v>
      </c>
      <c r="B313" s="216"/>
      <c r="C313" s="226">
        <v>1</v>
      </c>
      <c r="D313" s="216"/>
      <c r="E313" s="215"/>
      <c r="F313" s="121"/>
      <c r="G313" s="121"/>
      <c r="H313" s="23"/>
    </row>
    <row r="314" spans="1:8" x14ac:dyDescent="0.25">
      <c r="A314" s="176" t="s">
        <v>162</v>
      </c>
      <c r="B314" s="216"/>
      <c r="C314" s="226">
        <v>1</v>
      </c>
      <c r="D314" s="216"/>
      <c r="E314" s="215"/>
      <c r="F314" s="121"/>
      <c r="G314" s="121"/>
      <c r="H314" s="23"/>
    </row>
    <row r="315" spans="1:8" ht="16.5" x14ac:dyDescent="0.3">
      <c r="A315" s="174" t="s">
        <v>168</v>
      </c>
      <c r="B315" s="50"/>
      <c r="C315" s="226">
        <v>1</v>
      </c>
      <c r="D315" s="50"/>
      <c r="E315" s="50"/>
      <c r="F315" s="120"/>
      <c r="G315" s="120"/>
      <c r="H315" s="205"/>
    </row>
    <row r="316" spans="1:8" ht="16.5" x14ac:dyDescent="0.3">
      <c r="A316" s="200" t="s">
        <v>163</v>
      </c>
      <c r="B316" s="50"/>
      <c r="C316" s="226">
        <v>1</v>
      </c>
      <c r="D316" s="50"/>
      <c r="E316" s="50"/>
      <c r="F316" s="120"/>
      <c r="G316" s="120"/>
      <c r="H316" s="205"/>
    </row>
    <row r="317" spans="1:8" ht="16.5" x14ac:dyDescent="0.3">
      <c r="A317" s="217" t="s">
        <v>164</v>
      </c>
      <c r="B317" s="50"/>
      <c r="C317" s="226">
        <v>1</v>
      </c>
      <c r="D317" s="50"/>
      <c r="E317" s="50"/>
      <c r="F317" s="120"/>
      <c r="G317" s="120"/>
      <c r="H317" s="205"/>
    </row>
    <row r="318" spans="1:8" x14ac:dyDescent="0.25">
      <c r="A318" s="3" t="s">
        <v>4</v>
      </c>
      <c r="B318" s="64"/>
      <c r="C318" s="64"/>
      <c r="D318" s="64"/>
      <c r="E318" s="64"/>
      <c r="F318" s="64"/>
      <c r="G318" s="64"/>
      <c r="H318" s="8">
        <f>SUM(B307:D317)</f>
        <v>11</v>
      </c>
    </row>
    <row r="319" spans="1:8" x14ac:dyDescent="0.25">
      <c r="A319" s="74" t="s">
        <v>5</v>
      </c>
      <c r="B319" s="75"/>
      <c r="C319" s="75"/>
      <c r="D319" s="75"/>
      <c r="E319" s="75"/>
      <c r="F319" s="75"/>
      <c r="G319" s="75"/>
      <c r="H319" s="224">
        <f>H318/(COUNT(B307:E317)*2)</f>
        <v>0.5</v>
      </c>
    </row>
    <row r="320" spans="1:8" x14ac:dyDescent="0.25">
      <c r="A320" s="4"/>
      <c r="B320" s="24"/>
      <c r="C320" s="24"/>
      <c r="D320" s="24"/>
      <c r="E320" s="24"/>
      <c r="F320" s="24"/>
      <c r="G320" s="24"/>
      <c r="H320" s="221"/>
    </row>
    <row r="321" spans="1:8" s="196" customFormat="1" ht="16.5" x14ac:dyDescent="0.3">
      <c r="A321" s="4"/>
      <c r="B321" s="222"/>
      <c r="C321" s="222"/>
      <c r="D321" s="222"/>
      <c r="E321" s="222"/>
      <c r="F321" s="222"/>
      <c r="G321" s="222"/>
      <c r="H321" s="223"/>
    </row>
    <row r="322" spans="1:8" s="196" customFormat="1" ht="16.5" x14ac:dyDescent="0.3">
      <c r="A322" s="4"/>
      <c r="B322" s="222"/>
      <c r="C322" s="222"/>
      <c r="D322" s="222"/>
      <c r="E322" s="222"/>
      <c r="F322" s="222"/>
      <c r="G322" s="222"/>
      <c r="H322" s="223"/>
    </row>
    <row r="323" spans="1:8" ht="15" x14ac:dyDescent="0.25">
      <c r="A323" s="82" t="s">
        <v>174</v>
      </c>
      <c r="B323" s="24"/>
      <c r="C323" s="24"/>
      <c r="D323" s="24"/>
      <c r="E323" s="24"/>
      <c r="F323" s="24"/>
      <c r="G323" s="24"/>
      <c r="H323" s="37"/>
    </row>
    <row r="324" spans="1:8" x14ac:dyDescent="0.25">
      <c r="A324" s="2"/>
      <c r="B324" s="225" t="s">
        <v>1</v>
      </c>
      <c r="C324" s="225"/>
      <c r="D324" s="64"/>
      <c r="E324" s="64"/>
      <c r="F324" s="378" t="s">
        <v>139</v>
      </c>
      <c r="G324" s="378"/>
    </row>
    <row r="325" spans="1:8" ht="15" x14ac:dyDescent="0.25">
      <c r="A325" s="59"/>
      <c r="B325" s="212">
        <v>0</v>
      </c>
      <c r="C325" s="213">
        <v>1</v>
      </c>
      <c r="D325" s="214">
        <v>2</v>
      </c>
      <c r="E325" s="209" t="s">
        <v>2</v>
      </c>
      <c r="F325" s="121" t="s">
        <v>140</v>
      </c>
      <c r="G325" s="121" t="s">
        <v>138</v>
      </c>
      <c r="H325" s="23" t="s">
        <v>3</v>
      </c>
    </row>
    <row r="326" spans="1:8" x14ac:dyDescent="0.25">
      <c r="A326" s="174" t="s">
        <v>175</v>
      </c>
      <c r="B326" s="216"/>
      <c r="C326" s="226">
        <v>1</v>
      </c>
      <c r="D326" s="216"/>
      <c r="E326" s="215"/>
      <c r="F326" s="121"/>
      <c r="G326" s="121"/>
      <c r="H326" s="23"/>
    </row>
    <row r="327" spans="1:8" x14ac:dyDescent="0.25">
      <c r="A327" s="174" t="s">
        <v>176</v>
      </c>
      <c r="B327" s="216"/>
      <c r="C327" s="226">
        <v>1</v>
      </c>
      <c r="D327" s="216"/>
      <c r="E327" s="215"/>
      <c r="F327" s="121"/>
      <c r="G327" s="121"/>
      <c r="H327" s="23"/>
    </row>
    <row r="328" spans="1:8" x14ac:dyDescent="0.25">
      <c r="A328" s="174" t="s">
        <v>177</v>
      </c>
      <c r="B328" s="216"/>
      <c r="C328" s="226">
        <v>1</v>
      </c>
      <c r="D328" s="216"/>
      <c r="E328" s="215"/>
      <c r="F328" s="121"/>
      <c r="G328" s="121"/>
      <c r="H328" s="23"/>
    </row>
    <row r="329" spans="1:8" x14ac:dyDescent="0.25">
      <c r="A329" s="174" t="s">
        <v>178</v>
      </c>
      <c r="B329" s="216"/>
      <c r="C329" s="226">
        <v>1</v>
      </c>
      <c r="D329" s="216"/>
      <c r="E329" s="215"/>
      <c r="F329" s="121"/>
      <c r="G329" s="121"/>
      <c r="H329" s="23"/>
    </row>
    <row r="330" spans="1:8" x14ac:dyDescent="0.25">
      <c r="A330" s="200" t="s">
        <v>161</v>
      </c>
      <c r="B330" s="216"/>
      <c r="C330" s="226">
        <v>1</v>
      </c>
      <c r="D330" s="216"/>
      <c r="E330" s="215"/>
      <c r="F330" s="121"/>
      <c r="G330" s="121"/>
      <c r="H330" s="23"/>
    </row>
    <row r="331" spans="1:8" x14ac:dyDescent="0.25">
      <c r="A331" s="176" t="s">
        <v>179</v>
      </c>
      <c r="B331" s="216"/>
      <c r="C331" s="226">
        <v>1</v>
      </c>
      <c r="D331" s="216"/>
      <c r="E331" s="215"/>
      <c r="F331" s="121"/>
      <c r="G331" s="121"/>
      <c r="H331" s="23"/>
    </row>
    <row r="332" spans="1:8" ht="16.5" x14ac:dyDescent="0.3">
      <c r="A332" s="175" t="s">
        <v>180</v>
      </c>
      <c r="B332" s="50"/>
      <c r="C332" s="226">
        <v>1</v>
      </c>
      <c r="D332" s="50"/>
      <c r="E332" s="50"/>
      <c r="F332" s="120"/>
      <c r="G332" s="120"/>
      <c r="H332" s="134"/>
    </row>
    <row r="333" spans="1:8" ht="16.5" x14ac:dyDescent="0.3">
      <c r="A333" s="174" t="s">
        <v>182</v>
      </c>
      <c r="B333" s="50"/>
      <c r="C333" s="226">
        <v>1</v>
      </c>
      <c r="D333" s="50"/>
      <c r="E333" s="50"/>
      <c r="F333" s="120"/>
      <c r="G333" s="120"/>
      <c r="H333" s="205"/>
    </row>
    <row r="334" spans="1:8" ht="16.5" x14ac:dyDescent="0.3">
      <c r="A334" s="174" t="s">
        <v>201</v>
      </c>
      <c r="B334" s="50"/>
      <c r="C334" s="226">
        <v>1</v>
      </c>
      <c r="D334" s="50"/>
      <c r="E334" s="50"/>
      <c r="F334" s="120"/>
      <c r="G334" s="120"/>
      <c r="H334" s="205"/>
    </row>
    <row r="335" spans="1:8" ht="16.5" x14ac:dyDescent="0.3">
      <c r="A335" s="200" t="s">
        <v>204</v>
      </c>
      <c r="B335" s="118"/>
      <c r="C335" s="228">
        <v>1</v>
      </c>
      <c r="D335" s="118"/>
      <c r="E335" s="118"/>
      <c r="F335" s="125"/>
      <c r="G335" s="125"/>
      <c r="H335" s="230"/>
    </row>
    <row r="336" spans="1:8" ht="16.5" x14ac:dyDescent="0.3">
      <c r="A336" s="200" t="s">
        <v>183</v>
      </c>
      <c r="B336" s="50"/>
      <c r="C336" s="226">
        <v>1</v>
      </c>
      <c r="D336" s="50"/>
      <c r="E336" s="50"/>
      <c r="F336" s="120"/>
      <c r="G336" s="120"/>
      <c r="H336" s="205"/>
    </row>
    <row r="337" spans="1:8" ht="16.5" x14ac:dyDescent="0.3">
      <c r="A337" s="218" t="s">
        <v>189</v>
      </c>
      <c r="B337" s="50"/>
      <c r="C337" s="226">
        <v>1</v>
      </c>
      <c r="D337" s="50"/>
      <c r="E337" s="50"/>
      <c r="F337" s="120"/>
      <c r="G337" s="120"/>
      <c r="H337" s="205"/>
    </row>
    <row r="338" spans="1:8" ht="16.5" x14ac:dyDescent="0.3">
      <c r="A338" s="217" t="s">
        <v>164</v>
      </c>
      <c r="B338" s="50"/>
      <c r="C338" s="226">
        <v>1</v>
      </c>
      <c r="D338" s="50"/>
      <c r="E338" s="50"/>
      <c r="F338" s="120"/>
      <c r="G338" s="120"/>
      <c r="H338" s="205"/>
    </row>
    <row r="339" spans="1:8" x14ac:dyDescent="0.25">
      <c r="A339" s="3" t="s">
        <v>4</v>
      </c>
      <c r="B339" s="64"/>
      <c r="C339" s="64"/>
      <c r="D339" s="64"/>
      <c r="E339" s="64"/>
      <c r="F339" s="64"/>
      <c r="G339" s="64"/>
      <c r="H339" s="8">
        <f>SUM(B326:D338)</f>
        <v>13</v>
      </c>
    </row>
    <row r="340" spans="1:8" x14ac:dyDescent="0.25">
      <c r="A340" s="206" t="s">
        <v>5</v>
      </c>
      <c r="B340" s="32"/>
      <c r="C340" s="32"/>
      <c r="D340" s="32"/>
      <c r="E340" s="32"/>
      <c r="F340" s="32"/>
      <c r="G340" s="32"/>
      <c r="H340" s="81">
        <f>H339/(COUNT(B326:E338)*2)</f>
        <v>0.5</v>
      </c>
    </row>
    <row r="341" spans="1:8" x14ac:dyDescent="0.25">
      <c r="A341" s="220"/>
      <c r="B341" s="24"/>
      <c r="C341" s="24"/>
      <c r="D341" s="24"/>
      <c r="E341" s="24"/>
      <c r="F341" s="24"/>
      <c r="G341" s="24"/>
      <c r="H341" s="221"/>
    </row>
    <row r="342" spans="1:8" ht="16.5" x14ac:dyDescent="0.3">
      <c r="A342" s="4"/>
      <c r="B342" s="222"/>
      <c r="C342" s="222"/>
      <c r="D342" s="222"/>
      <c r="E342" s="222"/>
      <c r="F342" s="222"/>
      <c r="G342" s="222"/>
      <c r="H342" s="223"/>
    </row>
    <row r="343" spans="1:8" ht="16.5" x14ac:dyDescent="0.3">
      <c r="A343" s="4"/>
      <c r="B343" s="222"/>
      <c r="C343" s="222"/>
      <c r="D343" s="222"/>
      <c r="E343" s="222"/>
      <c r="F343" s="222"/>
      <c r="G343" s="222"/>
      <c r="H343" s="223"/>
    </row>
    <row r="344" spans="1:8" ht="15" x14ac:dyDescent="0.25">
      <c r="A344" s="82" t="s">
        <v>184</v>
      </c>
      <c r="B344" s="24"/>
      <c r="C344" s="24"/>
      <c r="D344" s="24"/>
      <c r="E344" s="24"/>
      <c r="F344" s="24"/>
      <c r="G344" s="24"/>
      <c r="H344" s="37"/>
    </row>
    <row r="345" spans="1:8" x14ac:dyDescent="0.25">
      <c r="A345" s="2"/>
      <c r="B345" s="225" t="s">
        <v>1</v>
      </c>
      <c r="C345" s="225"/>
      <c r="D345" s="64"/>
      <c r="E345" s="64"/>
      <c r="F345" s="378" t="s">
        <v>139</v>
      </c>
      <c r="G345" s="378"/>
    </row>
    <row r="346" spans="1:8" ht="15" x14ac:dyDescent="0.25">
      <c r="A346" s="59"/>
      <c r="B346" s="212">
        <v>0</v>
      </c>
      <c r="C346" s="213">
        <v>1</v>
      </c>
      <c r="D346" s="214">
        <v>2</v>
      </c>
      <c r="E346" s="209" t="s">
        <v>2</v>
      </c>
      <c r="F346" s="121" t="s">
        <v>140</v>
      </c>
      <c r="G346" s="121" t="s">
        <v>138</v>
      </c>
      <c r="H346" s="23" t="s">
        <v>3</v>
      </c>
    </row>
    <row r="347" spans="1:8" x14ac:dyDescent="0.25">
      <c r="A347" s="174" t="s">
        <v>185</v>
      </c>
      <c r="B347" s="216"/>
      <c r="C347" s="226">
        <v>1</v>
      </c>
      <c r="D347" s="216"/>
      <c r="E347" s="215"/>
      <c r="F347" s="121"/>
      <c r="G347" s="121"/>
      <c r="H347" s="23"/>
    </row>
    <row r="348" spans="1:8" x14ac:dyDescent="0.25">
      <c r="A348" s="174" t="s">
        <v>186</v>
      </c>
      <c r="B348" s="216"/>
      <c r="C348" s="226">
        <v>1</v>
      </c>
      <c r="D348" s="216"/>
      <c r="E348" s="215"/>
      <c r="F348" s="121"/>
      <c r="G348" s="121"/>
      <c r="H348" s="23"/>
    </row>
    <row r="349" spans="1:8" x14ac:dyDescent="0.25">
      <c r="A349" s="175" t="s">
        <v>187</v>
      </c>
      <c r="B349" s="216"/>
      <c r="C349" s="226">
        <v>1</v>
      </c>
      <c r="D349" s="216"/>
      <c r="E349" s="215"/>
      <c r="F349" s="121"/>
      <c r="G349" s="121"/>
      <c r="H349" s="23"/>
    </row>
    <row r="350" spans="1:8" x14ac:dyDescent="0.25">
      <c r="A350" s="175" t="s">
        <v>202</v>
      </c>
      <c r="B350" s="216"/>
      <c r="C350" s="226"/>
      <c r="D350" s="216"/>
      <c r="E350" s="215"/>
      <c r="F350" s="121"/>
      <c r="G350" s="121"/>
      <c r="H350" s="229"/>
    </row>
    <row r="351" spans="1:8" x14ac:dyDescent="0.25">
      <c r="A351" s="174" t="s">
        <v>181</v>
      </c>
      <c r="B351" s="216"/>
      <c r="C351" s="226">
        <v>1</v>
      </c>
      <c r="D351" s="216"/>
      <c r="E351" s="215"/>
      <c r="F351" s="121"/>
      <c r="G351" s="121"/>
      <c r="H351" s="229"/>
    </row>
    <row r="352" spans="1:8" x14ac:dyDescent="0.25">
      <c r="A352" s="3" t="s">
        <v>4</v>
      </c>
      <c r="B352" s="64"/>
      <c r="C352" s="64"/>
      <c r="D352" s="64"/>
      <c r="E352" s="64"/>
      <c r="F352" s="64"/>
      <c r="G352" s="64"/>
      <c r="H352" s="8">
        <f>SUM(B347:D351)</f>
        <v>4</v>
      </c>
    </row>
    <row r="353" spans="1:8" x14ac:dyDescent="0.25">
      <c r="A353" s="206" t="s">
        <v>5</v>
      </c>
      <c r="B353" s="32"/>
      <c r="C353" s="32"/>
      <c r="D353" s="32"/>
      <c r="E353" s="32"/>
      <c r="F353" s="32"/>
      <c r="G353" s="32"/>
      <c r="H353" s="81">
        <f>H352/(COUNT(B347:E351)*2)</f>
        <v>0.5</v>
      </c>
    </row>
    <row r="354" spans="1:8" x14ac:dyDescent="0.25">
      <c r="A354" s="220"/>
      <c r="B354" s="24"/>
      <c r="C354" s="24"/>
      <c r="D354" s="24"/>
      <c r="E354" s="24"/>
      <c r="F354" s="24"/>
      <c r="G354" s="24"/>
      <c r="H354" s="221"/>
    </row>
    <row r="355" spans="1:8" ht="15" x14ac:dyDescent="0.25">
      <c r="A355" s="82" t="s">
        <v>188</v>
      </c>
      <c r="B355" s="24"/>
      <c r="C355" s="24"/>
      <c r="D355" s="24"/>
      <c r="E355" s="24"/>
      <c r="F355" s="24"/>
      <c r="G355" s="24"/>
      <c r="H355" s="37"/>
    </row>
    <row r="356" spans="1:8" x14ac:dyDescent="0.25">
      <c r="A356" s="2"/>
      <c r="B356" s="18" t="s">
        <v>1</v>
      </c>
      <c r="C356" s="19"/>
      <c r="D356" s="20"/>
      <c r="E356" s="21"/>
      <c r="F356" s="372" t="s">
        <v>139</v>
      </c>
      <c r="G356" s="373"/>
    </row>
    <row r="357" spans="1:8" ht="15" x14ac:dyDescent="0.25">
      <c r="A357" s="59"/>
      <c r="B357" s="212">
        <v>0</v>
      </c>
      <c r="C357" s="213">
        <v>1</v>
      </c>
      <c r="D357" s="214">
        <v>2</v>
      </c>
      <c r="E357" s="209" t="s">
        <v>2</v>
      </c>
      <c r="F357" s="121" t="s">
        <v>140</v>
      </c>
      <c r="G357" s="121" t="s">
        <v>138</v>
      </c>
      <c r="H357" s="23" t="s">
        <v>3</v>
      </c>
    </row>
    <row r="358" spans="1:8" x14ac:dyDescent="0.25">
      <c r="A358" s="175" t="s">
        <v>190</v>
      </c>
      <c r="B358" s="216"/>
      <c r="C358" s="226">
        <v>1</v>
      </c>
      <c r="D358" s="216"/>
      <c r="E358" s="215"/>
      <c r="F358" s="121"/>
      <c r="G358" s="121"/>
      <c r="H358" s="23"/>
    </row>
    <row r="359" spans="1:8" x14ac:dyDescent="0.25">
      <c r="A359" s="174" t="s">
        <v>191</v>
      </c>
      <c r="B359" s="216"/>
      <c r="C359" s="226">
        <v>1</v>
      </c>
      <c r="D359" s="216"/>
      <c r="E359" s="215"/>
      <c r="F359" s="121"/>
      <c r="G359" s="121"/>
      <c r="H359" s="23"/>
    </row>
    <row r="360" spans="1:8" x14ac:dyDescent="0.25">
      <c r="A360" s="174" t="s">
        <v>192</v>
      </c>
      <c r="B360" s="216"/>
      <c r="C360" s="226">
        <v>1</v>
      </c>
      <c r="D360" s="216"/>
      <c r="E360" s="215"/>
      <c r="F360" s="121"/>
      <c r="G360" s="121"/>
      <c r="H360" s="23"/>
    </row>
    <row r="361" spans="1:8" x14ac:dyDescent="0.25">
      <c r="A361" s="175" t="s">
        <v>190</v>
      </c>
      <c r="B361" s="216"/>
      <c r="C361" s="226">
        <v>1</v>
      </c>
      <c r="D361" s="216"/>
      <c r="E361" s="215"/>
      <c r="F361" s="121"/>
      <c r="G361" s="121"/>
      <c r="H361" s="23"/>
    </row>
    <row r="362" spans="1:8" x14ac:dyDescent="0.25">
      <c r="A362" s="174" t="s">
        <v>193</v>
      </c>
      <c r="B362" s="216"/>
      <c r="C362" s="226">
        <v>1</v>
      </c>
      <c r="D362" s="216"/>
      <c r="E362" s="215"/>
      <c r="F362" s="121"/>
      <c r="G362" s="121"/>
      <c r="H362" s="23"/>
    </row>
    <row r="363" spans="1:8" x14ac:dyDescent="0.25">
      <c r="A363" s="175" t="s">
        <v>167</v>
      </c>
      <c r="B363" s="216"/>
      <c r="C363" s="226">
        <v>1</v>
      </c>
      <c r="D363" s="216"/>
      <c r="E363" s="215"/>
      <c r="F363" s="121"/>
      <c r="G363" s="121"/>
      <c r="H363" s="23"/>
    </row>
    <row r="364" spans="1:8" x14ac:dyDescent="0.25">
      <c r="A364" s="174" t="s">
        <v>194</v>
      </c>
      <c r="B364" s="216"/>
      <c r="C364" s="226">
        <v>1</v>
      </c>
      <c r="D364" s="216"/>
      <c r="E364" s="215"/>
      <c r="F364" s="121"/>
      <c r="G364" s="121"/>
      <c r="H364" s="23"/>
    </row>
    <row r="365" spans="1:8" x14ac:dyDescent="0.25">
      <c r="A365" s="175" t="s">
        <v>196</v>
      </c>
      <c r="B365" s="216"/>
      <c r="C365" s="226">
        <v>1</v>
      </c>
      <c r="D365" s="216"/>
      <c r="E365" s="215"/>
      <c r="F365" s="121"/>
      <c r="G365" s="121"/>
      <c r="H365" s="23"/>
    </row>
    <row r="366" spans="1:8" x14ac:dyDescent="0.25">
      <c r="A366" s="174" t="s">
        <v>197</v>
      </c>
      <c r="B366" s="216"/>
      <c r="C366" s="226">
        <v>1</v>
      </c>
      <c r="D366" s="216"/>
      <c r="E366" s="215"/>
      <c r="F366" s="121"/>
      <c r="G366" s="121"/>
      <c r="H366" s="23"/>
    </row>
    <row r="367" spans="1:8" x14ac:dyDescent="0.25">
      <c r="A367" s="174" t="s">
        <v>165</v>
      </c>
      <c r="B367" s="216"/>
      <c r="C367" s="226">
        <v>1</v>
      </c>
      <c r="D367" s="216"/>
      <c r="E367" s="215"/>
      <c r="F367" s="121"/>
      <c r="G367" s="121"/>
      <c r="H367" s="23"/>
    </row>
    <row r="368" spans="1:8" x14ac:dyDescent="0.25">
      <c r="A368" s="174" t="s">
        <v>198</v>
      </c>
      <c r="B368" s="216"/>
      <c r="C368" s="226">
        <v>1</v>
      </c>
      <c r="D368" s="216"/>
      <c r="E368" s="215"/>
      <c r="F368" s="121"/>
      <c r="G368" s="121"/>
      <c r="H368" s="23"/>
    </row>
    <row r="369" spans="1:8" x14ac:dyDescent="0.25">
      <c r="A369" s="174" t="s">
        <v>199</v>
      </c>
      <c r="B369" s="216"/>
      <c r="C369" s="226">
        <v>1</v>
      </c>
      <c r="D369" s="216"/>
      <c r="E369" s="215"/>
      <c r="F369" s="121"/>
      <c r="G369" s="121"/>
      <c r="H369" s="23"/>
    </row>
    <row r="370" spans="1:8" x14ac:dyDescent="0.25">
      <c r="A370" s="174" t="s">
        <v>200</v>
      </c>
      <c r="B370" s="216"/>
      <c r="C370" s="226">
        <v>1</v>
      </c>
      <c r="D370" s="216"/>
      <c r="E370" s="215"/>
      <c r="F370" s="121"/>
      <c r="G370" s="121"/>
      <c r="H370" s="23"/>
    </row>
    <row r="371" spans="1:8" x14ac:dyDescent="0.25">
      <c r="A371" s="175" t="s">
        <v>195</v>
      </c>
      <c r="B371" s="216"/>
      <c r="C371" s="226">
        <v>1</v>
      </c>
      <c r="D371" s="216"/>
      <c r="E371" s="215"/>
      <c r="F371" s="121"/>
      <c r="G371" s="121"/>
      <c r="H371" s="23"/>
    </row>
    <row r="372" spans="1:8" x14ac:dyDescent="0.25">
      <c r="A372" s="3" t="s">
        <v>4</v>
      </c>
      <c r="B372" s="64"/>
      <c r="C372" s="64"/>
      <c r="D372" s="64"/>
      <c r="E372" s="64"/>
      <c r="F372" s="64"/>
      <c r="G372" s="64"/>
      <c r="H372" s="8">
        <f>SUM(B358:D371)</f>
        <v>14</v>
      </c>
    </row>
    <row r="373" spans="1:8" x14ac:dyDescent="0.25">
      <c r="A373" s="206" t="s">
        <v>5</v>
      </c>
      <c r="B373" s="32"/>
      <c r="C373" s="32"/>
      <c r="D373" s="32"/>
      <c r="E373" s="32"/>
      <c r="F373" s="32"/>
      <c r="G373" s="32"/>
      <c r="H373" s="81">
        <f>H372/(COUNT(B358:E371)*2)</f>
        <v>0.5</v>
      </c>
    </row>
    <row r="374" spans="1:8" ht="16.5" x14ac:dyDescent="0.3">
      <c r="A374" s="200"/>
      <c r="B374" s="50"/>
      <c r="C374" s="50"/>
      <c r="D374" s="50"/>
      <c r="E374" s="50"/>
      <c r="F374" s="120"/>
      <c r="G374" s="120"/>
      <c r="H374" s="128"/>
    </row>
    <row r="375" spans="1:8" x14ac:dyDescent="0.25">
      <c r="A375" s="195"/>
      <c r="B375" s="196"/>
      <c r="C375" s="196"/>
      <c r="D375" s="196"/>
      <c r="E375" s="196"/>
      <c r="F375" s="196"/>
      <c r="G375" s="196"/>
      <c r="H375" s="197"/>
    </row>
    <row r="376" spans="1:8" x14ac:dyDescent="0.25">
      <c r="A376" s="198" t="s">
        <v>98</v>
      </c>
      <c r="B376" s="408"/>
      <c r="C376" s="409"/>
      <c r="D376" s="409"/>
      <c r="E376" s="409"/>
      <c r="F376" s="409"/>
      <c r="G376" s="410"/>
      <c r="H376" s="172">
        <f>SUM(H372,H352,H339,H318)/(COUNT(B307:E317,B326:E338,B347:E351,B358:E371)*2)</f>
        <v>0.5</v>
      </c>
    </row>
    <row r="377" spans="1:8" x14ac:dyDescent="0.25">
      <c r="A377" s="85" t="s">
        <v>99</v>
      </c>
      <c r="B377" s="86"/>
      <c r="C377" s="87"/>
      <c r="D377" s="88"/>
      <c r="E377" s="87"/>
      <c r="F377" s="87"/>
      <c r="G377" s="87"/>
      <c r="H377" s="116">
        <v>0</v>
      </c>
    </row>
    <row r="378" spans="1:8" x14ac:dyDescent="0.25">
      <c r="A378" s="94" t="s">
        <v>101</v>
      </c>
      <c r="B378" s="93"/>
      <c r="C378" s="93"/>
      <c r="D378" s="93"/>
      <c r="E378" s="93"/>
      <c r="F378" s="93"/>
      <c r="G378" s="93"/>
      <c r="H378" s="173">
        <f>H376-H377</f>
        <v>0.5</v>
      </c>
    </row>
    <row r="379" spans="1:8" x14ac:dyDescent="0.25">
      <c r="A379" s="192"/>
      <c r="B379" s="193"/>
      <c r="C379" s="193"/>
      <c r="D379" s="193"/>
      <c r="E379" s="193"/>
      <c r="F379" s="193"/>
      <c r="G379" s="193"/>
      <c r="H379" s="194"/>
    </row>
    <row r="380" spans="1:8" ht="17.25" x14ac:dyDescent="0.25">
      <c r="A380" s="79"/>
      <c r="B380" s="24"/>
      <c r="C380" s="24"/>
      <c r="D380" s="24"/>
      <c r="E380" s="24"/>
      <c r="F380" s="24"/>
      <c r="G380" s="24"/>
      <c r="H380" s="37"/>
    </row>
    <row r="381" spans="1:8" x14ac:dyDescent="0.25">
      <c r="A381" s="99" t="s">
        <v>125</v>
      </c>
      <c r="B381" s="162"/>
      <c r="C381" s="163"/>
      <c r="D381" s="163"/>
      <c r="E381" s="163"/>
      <c r="F381" s="163"/>
      <c r="G381" s="163"/>
      <c r="H381" s="117">
        <f>SUM(H78,H89,H106,H115,H123,H131,H139,H148,H158,H183,H195,H207,H216,H243,H258,H271,H279,H296,H318,H339,H352,H372)/(COUNT(B74:E77,B83:E88,B96:E105,B112:E114,B121:E122,B129:E130,B137:E138,B144:E147,B154:E157,B172:E182,B189:E194,B201:E206,B214:E215,B229:E242,B249:E257,B264:E270,B277:E278,B290:E295,B307:E317,B326:E338,B347:E351,B358:E371)*2)</f>
        <v>0.49645390070921985</v>
      </c>
    </row>
    <row r="382" spans="1:8" x14ac:dyDescent="0.25">
      <c r="A382" s="99" t="s">
        <v>126</v>
      </c>
      <c r="B382" s="162"/>
      <c r="C382" s="163"/>
      <c r="D382" s="163"/>
      <c r="E382" s="163"/>
      <c r="F382" s="163"/>
      <c r="G382" s="163"/>
      <c r="H382" s="117">
        <v>0</v>
      </c>
    </row>
    <row r="383" spans="1:8" x14ac:dyDescent="0.25">
      <c r="A383" s="99" t="s">
        <v>101</v>
      </c>
      <c r="B383" s="164"/>
      <c r="C383" s="165"/>
      <c r="D383" s="165"/>
      <c r="E383" s="165"/>
      <c r="F383" s="165"/>
      <c r="G383" s="165"/>
      <c r="H383" s="117">
        <f>H381-H382</f>
        <v>0.49645390070921985</v>
      </c>
    </row>
    <row r="384" spans="1:8" ht="17.25" x14ac:dyDescent="0.25">
      <c r="A384" s="161"/>
      <c r="B384" s="24"/>
      <c r="C384" s="211"/>
      <c r="D384" s="24"/>
      <c r="E384" s="24"/>
      <c r="F384" s="24"/>
      <c r="G384" s="24"/>
      <c r="H384" s="37"/>
    </row>
    <row r="385" spans="1:8" ht="17.25" x14ac:dyDescent="0.25">
      <c r="A385" s="160"/>
      <c r="B385" s="24"/>
      <c r="C385" s="24"/>
      <c r="D385" s="24"/>
      <c r="E385" s="411" t="s">
        <v>102</v>
      </c>
      <c r="F385" s="412"/>
      <c r="G385" s="412"/>
      <c r="H385" s="413"/>
    </row>
    <row r="386" spans="1:8" x14ac:dyDescent="0.25">
      <c r="A386" s="414" t="s">
        <v>137</v>
      </c>
      <c r="B386" s="24"/>
      <c r="C386" s="24"/>
      <c r="D386" s="24"/>
      <c r="E386" s="166" t="s">
        <v>103</v>
      </c>
      <c r="F386" s="166"/>
      <c r="G386" s="166"/>
      <c r="H386" s="167" t="s">
        <v>104</v>
      </c>
    </row>
    <row r="387" spans="1:8" x14ac:dyDescent="0.25">
      <c r="A387" s="414"/>
      <c r="B387" s="24"/>
      <c r="C387" s="24"/>
      <c r="D387" s="24"/>
      <c r="E387" s="168" t="s">
        <v>105</v>
      </c>
      <c r="F387" s="168"/>
      <c r="G387" s="168"/>
      <c r="H387" s="169" t="s">
        <v>106</v>
      </c>
    </row>
    <row r="388" spans="1:8" x14ac:dyDescent="0.25">
      <c r="A388" s="414"/>
      <c r="B388" s="24"/>
      <c r="C388" s="24"/>
      <c r="D388" s="24"/>
      <c r="E388" s="168" t="s">
        <v>107</v>
      </c>
      <c r="F388" s="168"/>
      <c r="G388" s="168"/>
      <c r="H388" s="169" t="s">
        <v>108</v>
      </c>
    </row>
    <row r="389" spans="1:8" x14ac:dyDescent="0.25">
      <c r="A389" s="17"/>
      <c r="B389" s="24"/>
      <c r="C389" s="24"/>
      <c r="D389" s="24"/>
      <c r="E389" s="24"/>
      <c r="F389" s="24"/>
      <c r="G389" s="24"/>
      <c r="H389" s="37"/>
    </row>
    <row r="391" spans="1:8" x14ac:dyDescent="0.25">
      <c r="A391" s="415" t="s">
        <v>109</v>
      </c>
      <c r="B391" s="416"/>
      <c r="C391" s="416"/>
      <c r="D391" s="416"/>
      <c r="E391" s="416"/>
      <c r="F391" s="416"/>
      <c r="G391" s="416"/>
      <c r="H391" s="416"/>
    </row>
    <row r="393" spans="1:8" ht="15" x14ac:dyDescent="0.25">
      <c r="A393" s="393" t="s">
        <v>110</v>
      </c>
      <c r="B393" s="394"/>
      <c r="C393" s="394"/>
      <c r="D393" s="394"/>
      <c r="E393" s="394"/>
      <c r="F393" s="394"/>
      <c r="G393" s="394"/>
      <c r="H393" s="395"/>
    </row>
    <row r="394" spans="1:8" ht="17.25" x14ac:dyDescent="0.25">
      <c r="A394" s="390" t="s">
        <v>111</v>
      </c>
      <c r="B394" s="391"/>
      <c r="C394" s="391"/>
      <c r="D394" s="391"/>
      <c r="E394" s="391"/>
      <c r="F394" s="391"/>
      <c r="G394" s="391"/>
      <c r="H394" s="392"/>
    </row>
    <row r="395" spans="1:8" x14ac:dyDescent="0.25">
      <c r="A395" s="1"/>
      <c r="B395" s="1"/>
      <c r="C395" s="6"/>
      <c r="D395" s="1"/>
      <c r="E395" s="1"/>
      <c r="F395" s="1"/>
      <c r="G395" s="1"/>
      <c r="H395" s="170"/>
    </row>
    <row r="396" spans="1:8" ht="15" x14ac:dyDescent="0.25">
      <c r="A396" s="393" t="s">
        <v>112</v>
      </c>
      <c r="B396" s="394"/>
      <c r="C396" s="394"/>
      <c r="D396" s="394"/>
      <c r="E396" s="394"/>
      <c r="F396" s="394"/>
      <c r="G396" s="394"/>
      <c r="H396" s="395"/>
    </row>
    <row r="397" spans="1:8" ht="17.25" x14ac:dyDescent="0.25">
      <c r="A397" s="390" t="s">
        <v>11</v>
      </c>
      <c r="B397" s="391"/>
      <c r="C397" s="391"/>
      <c r="D397" s="391"/>
      <c r="E397" s="391"/>
      <c r="F397" s="391"/>
      <c r="G397" s="391"/>
      <c r="H397" s="392"/>
    </row>
    <row r="398" spans="1:8" ht="17.25" x14ac:dyDescent="0.25">
      <c r="A398" s="36"/>
      <c r="B398" s="4"/>
      <c r="C398" s="4"/>
      <c r="D398" s="4"/>
      <c r="E398" s="4"/>
      <c r="F398" s="4"/>
      <c r="G398" s="4"/>
      <c r="H398" s="4"/>
    </row>
    <row r="399" spans="1:8" ht="15" x14ac:dyDescent="0.25">
      <c r="A399" s="396" t="s">
        <v>113</v>
      </c>
      <c r="B399" s="397"/>
      <c r="C399" s="397"/>
      <c r="D399" s="397"/>
      <c r="E399" s="397"/>
      <c r="F399" s="397"/>
      <c r="G399" s="397"/>
      <c r="H399" s="398"/>
    </row>
    <row r="400" spans="1:8" ht="17.25" x14ac:dyDescent="0.25">
      <c r="A400" s="399" t="s">
        <v>10</v>
      </c>
      <c r="B400" s="400"/>
      <c r="C400" s="400"/>
      <c r="D400" s="400"/>
      <c r="E400" s="400"/>
      <c r="F400" s="400"/>
      <c r="G400" s="400"/>
      <c r="H400" s="401"/>
    </row>
    <row r="401" spans="1:8" ht="17.25" x14ac:dyDescent="0.25">
      <c r="A401" s="36"/>
      <c r="B401" s="4"/>
      <c r="C401" s="4"/>
      <c r="D401" s="4"/>
      <c r="E401" s="4"/>
      <c r="F401" s="4"/>
      <c r="G401" s="4"/>
      <c r="H401" s="4"/>
    </row>
    <row r="402" spans="1:8" ht="15" x14ac:dyDescent="0.25">
      <c r="A402" s="402" t="s">
        <v>114</v>
      </c>
      <c r="B402" s="403"/>
      <c r="C402" s="403"/>
      <c r="D402" s="403"/>
      <c r="E402" s="403"/>
      <c r="F402" s="403"/>
      <c r="G402" s="403"/>
      <c r="H402" s="404"/>
    </row>
    <row r="403" spans="1:8" ht="17.25" x14ac:dyDescent="0.25">
      <c r="A403" s="405" t="s">
        <v>9</v>
      </c>
      <c r="B403" s="406"/>
      <c r="C403" s="406"/>
      <c r="D403" s="406"/>
      <c r="E403" s="406"/>
      <c r="F403" s="406"/>
      <c r="G403" s="406"/>
      <c r="H403" s="407"/>
    </row>
    <row r="404" spans="1:8" ht="17.25" x14ac:dyDescent="0.25">
      <c r="A404" s="36"/>
      <c r="B404" s="4"/>
      <c r="C404" s="4"/>
      <c r="D404" s="4"/>
      <c r="E404" s="4"/>
      <c r="F404" s="4"/>
      <c r="G404" s="4"/>
      <c r="H404" s="95"/>
    </row>
    <row r="405" spans="1:8" ht="15" x14ac:dyDescent="0.25">
      <c r="A405" s="396" t="s">
        <v>115</v>
      </c>
      <c r="B405" s="397"/>
      <c r="C405" s="397"/>
      <c r="D405" s="397"/>
      <c r="E405" s="397"/>
      <c r="F405" s="397"/>
      <c r="G405" s="397"/>
      <c r="H405" s="398"/>
    </row>
    <row r="406" spans="1:8" ht="17.25" x14ac:dyDescent="0.25">
      <c r="A406" s="399" t="s">
        <v>8</v>
      </c>
      <c r="B406" s="400"/>
      <c r="C406" s="400"/>
      <c r="D406" s="400"/>
      <c r="E406" s="400"/>
      <c r="F406" s="400"/>
      <c r="G406" s="400"/>
      <c r="H406" s="401"/>
    </row>
    <row r="407" spans="1:8" ht="17.25" x14ac:dyDescent="0.25">
      <c r="A407" s="160"/>
      <c r="B407" s="24"/>
      <c r="C407" s="24"/>
      <c r="D407" s="24"/>
      <c r="E407" s="24"/>
      <c r="F407" s="24"/>
      <c r="G407" s="24"/>
      <c r="H407" s="37"/>
    </row>
    <row r="446" spans="2:9" x14ac:dyDescent="0.25">
      <c r="B446" s="11"/>
      <c r="D446" s="11"/>
      <c r="E446" s="11"/>
      <c r="F446" s="11"/>
      <c r="G446" s="11"/>
      <c r="H446" s="26"/>
      <c r="I446" s="11"/>
    </row>
    <row r="451" spans="1:8" x14ac:dyDescent="0.25">
      <c r="A451" s="11"/>
    </row>
    <row r="457" spans="1:8" x14ac:dyDescent="0.25">
      <c r="H457" s="31"/>
    </row>
  </sheetData>
  <sheetProtection formatCells="0" formatColumns="0" formatRows="0" insertColumns="0" insertRows="0" selectLockedCells="1"/>
  <mergeCells count="45">
    <mergeCell ref="F305:G305"/>
    <mergeCell ref="F324:G324"/>
    <mergeCell ref="F345:G345"/>
    <mergeCell ref="F356:G356"/>
    <mergeCell ref="A393:H393"/>
    <mergeCell ref="B376:G376"/>
    <mergeCell ref="E385:H385"/>
    <mergeCell ref="A386:A388"/>
    <mergeCell ref="A391:H391"/>
    <mergeCell ref="A394:H394"/>
    <mergeCell ref="A396:H396"/>
    <mergeCell ref="A405:H405"/>
    <mergeCell ref="A406:H406"/>
    <mergeCell ref="A397:H397"/>
    <mergeCell ref="A399:H399"/>
    <mergeCell ref="A400:H400"/>
    <mergeCell ref="A402:H402"/>
    <mergeCell ref="A403:H403"/>
    <mergeCell ref="B288:E288"/>
    <mergeCell ref="F288:G288"/>
    <mergeCell ref="A297:G297"/>
    <mergeCell ref="F135:G135"/>
    <mergeCell ref="F142:G142"/>
    <mergeCell ref="F152:G152"/>
    <mergeCell ref="F170:G170"/>
    <mergeCell ref="F187:G187"/>
    <mergeCell ref="F199:G199"/>
    <mergeCell ref="F262:G262"/>
    <mergeCell ref="F227:G227"/>
    <mergeCell ref="F247:G247"/>
    <mergeCell ref="F275:G275"/>
    <mergeCell ref="F212:G212"/>
    <mergeCell ref="F119:G119"/>
    <mergeCell ref="F127:G127"/>
    <mergeCell ref="A8:I8"/>
    <mergeCell ref="A10:I10"/>
    <mergeCell ref="A11:I11"/>
    <mergeCell ref="D14:G14"/>
    <mergeCell ref="D15:G15"/>
    <mergeCell ref="F72:G72"/>
    <mergeCell ref="F110:G110"/>
    <mergeCell ref="F81:G81"/>
    <mergeCell ref="F94:G94"/>
    <mergeCell ref="D17:H17"/>
    <mergeCell ref="A19:I19"/>
  </mergeCells>
  <pageMargins left="0.39370078740157483" right="0.19685039370078741" top="0.39370078740157483" bottom="0.39370078740157483" header="0.51181102362204722" footer="0.51181102362204722"/>
  <pageSetup paperSize="9" scale="45" fitToHeight="5" orientation="portrait" r:id="rId1"/>
  <headerFooter alignWithMargins="0">
    <oddHeader>&amp;R&amp;"Century Gothic,Normal"&amp;9Quali-Consult</oddHeader>
    <oddFooter>&amp;R&amp;8page &amp;P</oddFooter>
  </headerFooter>
  <rowBreaks count="4" manualBreakCount="4">
    <brk id="82" max="9" man="1"/>
    <brk id="176" max="9" man="1"/>
    <brk id="273" max="9" man="1"/>
    <brk id="389" max="9" man="1"/>
  </rowBreaks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511"/>
  <sheetViews>
    <sheetView tabSelected="1" view="pageBreakPreview" topLeftCell="A28" zoomScaleNormal="100" zoomScaleSheetLayoutView="100" workbookViewId="0">
      <selection activeCell="H31" sqref="H31"/>
    </sheetView>
  </sheetViews>
  <sheetFormatPr baseColWidth="10" defaultRowHeight="13.5" x14ac:dyDescent="0.25"/>
  <cols>
    <col min="1" max="1" width="95.140625" style="10" customWidth="1"/>
    <col min="2" max="2" width="8.7109375" style="29" customWidth="1"/>
    <col min="3" max="3" width="3.7109375" style="30" customWidth="1"/>
    <col min="4" max="4" width="3.85546875" style="29" customWidth="1"/>
    <col min="5" max="5" width="4.28515625" style="29" customWidth="1"/>
    <col min="6" max="6" width="58.28515625" style="12" customWidth="1"/>
    <col min="7" max="8" width="9.7109375" style="10" customWidth="1"/>
    <col min="9" max="16384" width="11.42578125" style="10"/>
  </cols>
  <sheetData>
    <row r="1" spans="1:7" x14ac:dyDescent="0.25">
      <c r="A1" s="135"/>
      <c r="B1" s="250"/>
      <c r="C1" s="250"/>
      <c r="D1" s="250"/>
      <c r="E1" s="250"/>
      <c r="F1" s="135"/>
    </row>
    <row r="2" spans="1:7" x14ac:dyDescent="0.25">
      <c r="A2" s="135"/>
      <c r="B2" s="250"/>
      <c r="C2" s="250"/>
      <c r="D2" s="250"/>
      <c r="E2" s="250"/>
      <c r="F2" s="135"/>
    </row>
    <row r="3" spans="1:7" x14ac:dyDescent="0.25">
      <c r="A3" s="135"/>
      <c r="B3" s="250"/>
      <c r="C3" s="250"/>
      <c r="D3" s="250"/>
      <c r="E3" s="250"/>
      <c r="F3" s="135"/>
    </row>
    <row r="4" spans="1:7" x14ac:dyDescent="0.25">
      <c r="A4" s="135"/>
      <c r="B4" s="250"/>
      <c r="C4" s="250"/>
      <c r="D4" s="250"/>
      <c r="E4" s="250"/>
      <c r="F4" s="135"/>
    </row>
    <row r="5" spans="1:7" x14ac:dyDescent="0.25">
      <c r="A5" s="135"/>
      <c r="B5" s="250"/>
      <c r="C5" s="250"/>
      <c r="D5" s="250"/>
      <c r="E5" s="250"/>
      <c r="F5" s="135"/>
    </row>
    <row r="6" spans="1:7" x14ac:dyDescent="0.25">
      <c r="A6" s="135"/>
      <c r="B6" s="250"/>
      <c r="C6" s="250"/>
      <c r="D6" s="250"/>
      <c r="E6" s="250"/>
      <c r="F6" s="135"/>
    </row>
    <row r="7" spans="1:7" x14ac:dyDescent="0.25">
      <c r="A7" s="135"/>
      <c r="B7" s="250"/>
      <c r="C7" s="250"/>
      <c r="D7" s="250"/>
      <c r="E7" s="250"/>
      <c r="F7" s="135"/>
    </row>
    <row r="8" spans="1:7" ht="25.5" x14ac:dyDescent="0.35">
      <c r="A8" s="374" t="s">
        <v>156</v>
      </c>
      <c r="B8" s="374"/>
      <c r="C8" s="374"/>
      <c r="D8" s="374"/>
      <c r="E8" s="374"/>
      <c r="F8" s="374"/>
      <c r="G8" s="374"/>
    </row>
    <row r="9" spans="1:7" ht="15.75" customHeight="1" x14ac:dyDescent="0.5">
      <c r="A9" s="135"/>
      <c r="B9" s="250"/>
      <c r="C9" s="250"/>
      <c r="D9" s="280"/>
      <c r="E9" s="251"/>
      <c r="F9" s="135"/>
      <c r="G9" s="135"/>
    </row>
    <row r="10" spans="1:7" ht="25.5" x14ac:dyDescent="0.35">
      <c r="A10" s="374" t="s">
        <v>278</v>
      </c>
      <c r="B10" s="374"/>
      <c r="C10" s="374"/>
      <c r="D10" s="374"/>
      <c r="E10" s="374"/>
      <c r="F10" s="374"/>
      <c r="G10" s="374"/>
    </row>
    <row r="11" spans="1:7" ht="18" x14ac:dyDescent="0.25">
      <c r="A11" s="375"/>
      <c r="B11" s="376"/>
      <c r="C11" s="376"/>
      <c r="D11" s="376"/>
      <c r="E11" s="376"/>
      <c r="F11" s="376"/>
      <c r="G11" s="376"/>
    </row>
    <row r="12" spans="1:7" x14ac:dyDescent="0.25">
      <c r="A12" s="135"/>
      <c r="B12" s="250"/>
      <c r="C12" s="250"/>
      <c r="D12" s="250"/>
      <c r="E12" s="250"/>
      <c r="F12" s="135"/>
      <c r="G12" s="135"/>
    </row>
    <row r="13" spans="1:7" ht="15" x14ac:dyDescent="0.25">
      <c r="A13" s="183" t="s">
        <v>29</v>
      </c>
      <c r="B13" s="303" t="s">
        <v>275</v>
      </c>
      <c r="C13" s="252"/>
      <c r="D13" s="252"/>
      <c r="E13" s="252"/>
      <c r="F13" s="1"/>
    </row>
    <row r="14" spans="1:7" ht="15" x14ac:dyDescent="0.25">
      <c r="A14" s="183" t="s">
        <v>25</v>
      </c>
      <c r="B14" s="377">
        <v>43006</v>
      </c>
      <c r="C14" s="377"/>
      <c r="D14" s="377"/>
      <c r="E14" s="377"/>
      <c r="F14" s="1"/>
    </row>
    <row r="15" spans="1:7" ht="15" x14ac:dyDescent="0.25">
      <c r="A15" s="183" t="s">
        <v>7</v>
      </c>
      <c r="B15" s="377">
        <v>42928</v>
      </c>
      <c r="C15" s="377"/>
      <c r="D15" s="377"/>
      <c r="E15" s="377"/>
      <c r="F15" s="1"/>
    </row>
    <row r="16" spans="1:7" ht="15" x14ac:dyDescent="0.25">
      <c r="A16" s="183" t="s">
        <v>26</v>
      </c>
      <c r="B16" s="247" t="s">
        <v>276</v>
      </c>
      <c r="C16" s="253"/>
      <c r="D16" s="253"/>
      <c r="E16" s="253"/>
      <c r="F16" s="1"/>
    </row>
    <row r="17" spans="1:7" ht="15" x14ac:dyDescent="0.25">
      <c r="A17" s="183" t="s">
        <v>27</v>
      </c>
      <c r="B17" s="185" t="s">
        <v>277</v>
      </c>
      <c r="C17" s="185"/>
      <c r="D17" s="185"/>
      <c r="E17" s="185"/>
      <c r="F17" s="1"/>
    </row>
    <row r="18" spans="1:7" ht="15" x14ac:dyDescent="0.25">
      <c r="A18" s="135"/>
      <c r="B18" s="297"/>
      <c r="C18" s="254"/>
      <c r="D18" s="254"/>
      <c r="E18" s="254"/>
      <c r="F18" s="139"/>
      <c r="G18" s="135"/>
    </row>
    <row r="19" spans="1:7" ht="15" x14ac:dyDescent="0.25">
      <c r="A19" s="380" t="s">
        <v>208</v>
      </c>
      <c r="B19" s="381"/>
      <c r="C19" s="381"/>
      <c r="D19" s="381"/>
      <c r="E19" s="381"/>
      <c r="F19" s="381"/>
      <c r="G19" s="381"/>
    </row>
    <row r="20" spans="1:7" x14ac:dyDescent="0.25">
      <c r="C20" s="29"/>
      <c r="D20" s="30"/>
      <c r="F20" s="10"/>
      <c r="G20" s="12"/>
    </row>
    <row r="21" spans="1:7" ht="18" x14ac:dyDescent="0.25">
      <c r="B21" s="250"/>
      <c r="C21" s="287"/>
      <c r="D21" s="254"/>
      <c r="E21" s="254"/>
      <c r="F21" s="329">
        <f>F169</f>
        <v>0.76923076923076927</v>
      </c>
      <c r="G21" s="329">
        <f>100%-F21</f>
        <v>0.23076923076923073</v>
      </c>
    </row>
    <row r="22" spans="1:7" x14ac:dyDescent="0.25">
      <c r="B22" s="250"/>
      <c r="C22" s="250"/>
      <c r="D22" s="250"/>
      <c r="E22" s="250"/>
      <c r="F22" s="330">
        <f>F232</f>
        <v>1</v>
      </c>
      <c r="G22" s="330">
        <f>100%-F22</f>
        <v>0</v>
      </c>
    </row>
    <row r="23" spans="1:7" x14ac:dyDescent="0.25">
      <c r="B23" s="250"/>
      <c r="C23" s="250"/>
      <c r="F23" s="331">
        <f>F302</f>
        <v>0.91666666666666663</v>
      </c>
      <c r="G23" s="332">
        <f>100%-F23</f>
        <v>8.333333333333337E-2</v>
      </c>
    </row>
    <row r="24" spans="1:7" x14ac:dyDescent="0.25">
      <c r="A24" s="143">
        <f>F437</f>
        <v>0.84813186813186814</v>
      </c>
      <c r="B24" s="273">
        <f>100%-A24</f>
        <v>0.15186813186813186</v>
      </c>
      <c r="C24" s="250"/>
      <c r="F24" s="330">
        <f>F322</f>
        <v>1</v>
      </c>
      <c r="G24" s="330">
        <f>100%-F24</f>
        <v>0</v>
      </c>
    </row>
    <row r="25" spans="1:7" x14ac:dyDescent="0.25">
      <c r="A25" s="325">
        <f>F434</f>
        <v>0.875</v>
      </c>
      <c r="B25" s="326">
        <f>100%-F434</f>
        <v>0.125</v>
      </c>
      <c r="C25" s="250"/>
      <c r="F25" s="330">
        <f>F406</f>
        <v>0.90909090909090906</v>
      </c>
      <c r="G25" s="330">
        <f>100%-F25</f>
        <v>9.0909090909090939E-2</v>
      </c>
    </row>
    <row r="26" spans="1:7" x14ac:dyDescent="0.25">
      <c r="B26" s="250"/>
      <c r="C26" s="250"/>
      <c r="F26" s="135"/>
      <c r="G26" s="135"/>
    </row>
    <row r="27" spans="1:7" x14ac:dyDescent="0.25">
      <c r="B27" s="250"/>
      <c r="C27" s="250"/>
      <c r="F27" s="147"/>
      <c r="G27" s="135"/>
    </row>
    <row r="28" spans="1:7" x14ac:dyDescent="0.25">
      <c r="B28" s="250"/>
      <c r="C28" s="250"/>
      <c r="F28" s="141"/>
      <c r="G28" s="141"/>
    </row>
    <row r="29" spans="1:7" x14ac:dyDescent="0.25">
      <c r="B29" s="250"/>
      <c r="C29" s="255"/>
      <c r="D29" s="255"/>
      <c r="E29" s="255"/>
      <c r="F29" s="273">
        <f>F172</f>
        <v>0.97619047619047616</v>
      </c>
      <c r="G29" s="273">
        <f>100%-F29</f>
        <v>2.3809523809523836E-2</v>
      </c>
    </row>
    <row r="30" spans="1:7" x14ac:dyDescent="0.25">
      <c r="B30" s="250"/>
      <c r="C30" s="255"/>
      <c r="D30" s="255"/>
      <c r="E30" s="255"/>
      <c r="F30" s="273">
        <f>F235</f>
        <v>0.93181818181818177</v>
      </c>
      <c r="G30" s="273">
        <f>100%-F30</f>
        <v>6.8181818181818232E-2</v>
      </c>
    </row>
    <row r="31" spans="1:7" x14ac:dyDescent="0.25">
      <c r="B31" s="250"/>
      <c r="C31" s="255"/>
      <c r="D31" s="255"/>
      <c r="E31" s="255"/>
      <c r="F31" s="273">
        <f>F305</f>
        <v>0.7627272727272727</v>
      </c>
      <c r="G31" s="274">
        <f>100%-F31</f>
        <v>0.2372727272727273</v>
      </c>
    </row>
    <row r="32" spans="1:7" x14ac:dyDescent="0.25">
      <c r="B32" s="250"/>
      <c r="C32" s="255"/>
      <c r="D32" s="255"/>
      <c r="E32" s="255"/>
      <c r="F32" s="281">
        <f>F325</f>
        <v>0.75</v>
      </c>
      <c r="G32" s="275">
        <f>100%-F32</f>
        <v>0.25</v>
      </c>
    </row>
    <row r="33" spans="2:7" x14ac:dyDescent="0.25">
      <c r="B33" s="257"/>
      <c r="C33" s="256"/>
      <c r="D33" s="256"/>
      <c r="E33" s="256"/>
      <c r="F33" s="282">
        <f>F409</f>
        <v>0.81499999999999995</v>
      </c>
      <c r="G33" s="275">
        <f>100%-F33</f>
        <v>0.18500000000000005</v>
      </c>
    </row>
    <row r="34" spans="2:7" x14ac:dyDescent="0.25">
      <c r="B34" s="257"/>
      <c r="C34" s="257"/>
      <c r="D34" s="257"/>
      <c r="E34" s="257"/>
      <c r="F34" s="149"/>
      <c r="G34" s="149"/>
    </row>
    <row r="35" spans="2:7" x14ac:dyDescent="0.25">
      <c r="B35" s="257"/>
      <c r="C35" s="257"/>
      <c r="D35" s="257"/>
      <c r="E35" s="257"/>
      <c r="F35" s="328"/>
      <c r="G35" s="327"/>
    </row>
    <row r="36" spans="2:7" x14ac:dyDescent="0.25">
      <c r="B36" s="258"/>
      <c r="C36" s="258"/>
      <c r="D36" s="258"/>
      <c r="E36" s="258"/>
      <c r="F36" s="135"/>
      <c r="G36" s="151"/>
    </row>
    <row r="37" spans="2:7" x14ac:dyDescent="0.25">
      <c r="B37" s="258"/>
      <c r="C37" s="258"/>
      <c r="D37" s="258"/>
      <c r="E37" s="258"/>
      <c r="F37" s="135"/>
      <c r="G37" s="151"/>
    </row>
    <row r="38" spans="2:7" x14ac:dyDescent="0.25">
      <c r="B38" s="258"/>
      <c r="C38" s="258"/>
      <c r="D38" s="258"/>
      <c r="E38" s="258"/>
      <c r="F38" s="135"/>
      <c r="G38" s="135"/>
    </row>
    <row r="39" spans="2:7" x14ac:dyDescent="0.25">
      <c r="B39" s="258"/>
      <c r="C39" s="258"/>
      <c r="D39" s="258"/>
      <c r="E39" s="258"/>
      <c r="F39" s="135"/>
      <c r="G39" s="151"/>
    </row>
    <row r="40" spans="2:7" x14ac:dyDescent="0.25">
      <c r="B40" s="258"/>
      <c r="C40" s="258"/>
      <c r="D40" s="258"/>
      <c r="E40" s="258"/>
      <c r="F40" s="141"/>
      <c r="G40" s="141"/>
    </row>
    <row r="41" spans="2:7" x14ac:dyDescent="0.25">
      <c r="B41" s="258"/>
      <c r="C41" s="258"/>
      <c r="D41" s="258"/>
      <c r="E41" s="258"/>
      <c r="F41" s="135"/>
      <c r="G41" s="151"/>
    </row>
    <row r="56" spans="1:6" x14ac:dyDescent="0.25">
      <c r="D56" s="357">
        <f>F431</f>
        <v>0.75</v>
      </c>
      <c r="E56" s="357">
        <f>100%-D56</f>
        <v>0.25</v>
      </c>
      <c r="F56" s="356"/>
    </row>
    <row r="57" spans="1:6" x14ac:dyDescent="0.25">
      <c r="D57" s="357">
        <f>F432</f>
        <v>0.75</v>
      </c>
      <c r="E57" s="357">
        <f>100%-D57</f>
        <v>0.25</v>
      </c>
    </row>
    <row r="61" spans="1:6" x14ac:dyDescent="0.25">
      <c r="F61"/>
    </row>
    <row r="64" spans="1:6" x14ac:dyDescent="0.25">
      <c r="A64" s="13"/>
      <c r="C64" s="30" t="s">
        <v>6</v>
      </c>
    </row>
    <row r="65" spans="1:6" x14ac:dyDescent="0.25">
      <c r="A65" s="13"/>
    </row>
    <row r="66" spans="1:6" x14ac:dyDescent="0.25">
      <c r="A66" s="14"/>
      <c r="F66" s="12" t="s">
        <v>6</v>
      </c>
    </row>
    <row r="67" spans="1:6" ht="15.75" x14ac:dyDescent="0.25">
      <c r="A67" s="152" t="s">
        <v>28</v>
      </c>
      <c r="B67" s="30"/>
      <c r="D67" s="30"/>
      <c r="E67" s="30"/>
      <c r="F67" s="26"/>
    </row>
    <row r="68" spans="1:6" ht="15" x14ac:dyDescent="0.25">
      <c r="A68" s="153" t="s">
        <v>0</v>
      </c>
      <c r="B68" s="259"/>
      <c r="C68" s="288"/>
      <c r="D68" s="259"/>
      <c r="E68" s="259"/>
      <c r="F68" s="17"/>
    </row>
    <row r="70" spans="1:6" ht="22.5" x14ac:dyDescent="0.3">
      <c r="A70" s="154" t="s">
        <v>61</v>
      </c>
      <c r="B70" s="298"/>
      <c r="D70" s="30"/>
      <c r="F70" s="26"/>
    </row>
    <row r="71" spans="1:6" x14ac:dyDescent="0.25">
      <c r="A71" s="155"/>
      <c r="B71" s="283"/>
      <c r="C71" s="283"/>
      <c r="D71" s="283"/>
      <c r="F71" s="26"/>
    </row>
    <row r="72" spans="1:6" ht="15" x14ac:dyDescent="0.25">
      <c r="A72" s="156" t="s">
        <v>62</v>
      </c>
      <c r="B72" s="305" t="s">
        <v>1</v>
      </c>
      <c r="C72" s="289"/>
      <c r="D72" s="284"/>
      <c r="E72" s="276"/>
      <c r="F72" s="26"/>
    </row>
    <row r="73" spans="1:6" x14ac:dyDescent="0.25">
      <c r="A73" s="157"/>
      <c r="B73" s="39">
        <v>0</v>
      </c>
      <c r="C73" s="40">
        <v>1</v>
      </c>
      <c r="D73" s="38">
        <v>2</v>
      </c>
      <c r="E73" s="22" t="s">
        <v>2</v>
      </c>
      <c r="F73" s="23" t="s">
        <v>3</v>
      </c>
    </row>
    <row r="74" spans="1:6" ht="112.5" customHeight="1" x14ac:dyDescent="0.3">
      <c r="A74" s="174" t="s">
        <v>122</v>
      </c>
      <c r="B74" s="51"/>
      <c r="C74" s="51">
        <v>1</v>
      </c>
      <c r="D74" s="51"/>
      <c r="E74" s="240"/>
      <c r="F74" s="133" t="s">
        <v>269</v>
      </c>
    </row>
    <row r="75" spans="1:6" ht="33" customHeight="1" x14ac:dyDescent="0.3">
      <c r="A75" s="174" t="s">
        <v>157</v>
      </c>
      <c r="B75" s="51"/>
      <c r="C75" s="51">
        <v>1</v>
      </c>
      <c r="D75" s="51"/>
      <c r="E75" s="240"/>
      <c r="F75" s="127" t="s">
        <v>245</v>
      </c>
    </row>
    <row r="76" spans="1:6" ht="16.5" x14ac:dyDescent="0.3">
      <c r="A76" s="174" t="s">
        <v>30</v>
      </c>
      <c r="B76" s="51"/>
      <c r="C76" s="51"/>
      <c r="D76" s="51">
        <v>2</v>
      </c>
      <c r="E76" s="240"/>
      <c r="F76" s="127"/>
    </row>
    <row r="77" spans="1:6" ht="16.5" x14ac:dyDescent="0.3">
      <c r="A77" s="174" t="s">
        <v>31</v>
      </c>
      <c r="B77" s="51"/>
      <c r="C77" s="51">
        <v>1</v>
      </c>
      <c r="D77" s="51"/>
      <c r="E77" s="240"/>
      <c r="F77" s="127" t="s">
        <v>244</v>
      </c>
    </row>
    <row r="78" spans="1:6" ht="13.5" customHeight="1" x14ac:dyDescent="0.25">
      <c r="A78" s="68" t="s">
        <v>213</v>
      </c>
      <c r="B78" s="44"/>
      <c r="C78" s="44"/>
      <c r="D78" s="44"/>
      <c r="E78" s="44"/>
      <c r="F78" s="8">
        <f>SUM(B74:D77)</f>
        <v>5</v>
      </c>
    </row>
    <row r="79" spans="1:6" x14ac:dyDescent="0.25">
      <c r="A79" s="206" t="s">
        <v>216</v>
      </c>
      <c r="B79" s="45"/>
      <c r="C79" s="45"/>
      <c r="D79" s="45"/>
      <c r="E79" s="45"/>
      <c r="F79" s="33">
        <f>F78/(COUNT(B74:E77)*2)</f>
        <v>0.625</v>
      </c>
    </row>
    <row r="80" spans="1:6" x14ac:dyDescent="0.25">
      <c r="A80" s="4"/>
      <c r="F80" s="48"/>
    </row>
    <row r="81" spans="1:7" ht="15" x14ac:dyDescent="0.25">
      <c r="A81" s="70" t="s">
        <v>63</v>
      </c>
      <c r="B81" s="304" t="s">
        <v>1</v>
      </c>
      <c r="C81" s="290"/>
      <c r="D81" s="285"/>
      <c r="E81" s="204"/>
      <c r="F81" s="26"/>
      <c r="G81" s="11"/>
    </row>
    <row r="82" spans="1:7" x14ac:dyDescent="0.25">
      <c r="A82" s="4"/>
      <c r="B82" s="39">
        <v>0</v>
      </c>
      <c r="C82" s="40">
        <v>1</v>
      </c>
      <c r="D82" s="38">
        <v>2</v>
      </c>
      <c r="E82" s="22" t="s">
        <v>2</v>
      </c>
      <c r="F82" s="23" t="s">
        <v>3</v>
      </c>
    </row>
    <row r="83" spans="1:7" ht="18" customHeight="1" x14ac:dyDescent="0.3">
      <c r="A83" s="174" t="s">
        <v>32</v>
      </c>
      <c r="B83" s="51"/>
      <c r="C83" s="51">
        <v>1</v>
      </c>
      <c r="D83" s="51"/>
      <c r="E83" s="51"/>
      <c r="F83" s="128" t="s">
        <v>236</v>
      </c>
    </row>
    <row r="84" spans="1:7" ht="17.25" customHeight="1" x14ac:dyDescent="0.3">
      <c r="A84" s="348" t="s">
        <v>33</v>
      </c>
      <c r="B84" s="51"/>
      <c r="C84" s="51"/>
      <c r="D84" s="51">
        <v>2</v>
      </c>
      <c r="E84" s="51"/>
      <c r="F84" s="128"/>
    </row>
    <row r="85" spans="1:7" ht="16.5" x14ac:dyDescent="0.3">
      <c r="A85" s="349" t="s">
        <v>34</v>
      </c>
      <c r="B85" s="51"/>
      <c r="C85" s="51"/>
      <c r="D85" s="51">
        <v>2</v>
      </c>
      <c r="E85" s="51"/>
      <c r="F85" s="134"/>
    </row>
    <row r="86" spans="1:7" ht="16.5" customHeight="1" x14ac:dyDescent="0.3">
      <c r="A86" s="348" t="s">
        <v>154</v>
      </c>
      <c r="B86" s="51"/>
      <c r="C86" s="51"/>
      <c r="D86" s="51">
        <v>2</v>
      </c>
      <c r="E86" s="277"/>
      <c r="F86" s="128" t="s">
        <v>237</v>
      </c>
    </row>
    <row r="87" spans="1:7" ht="16.5" x14ac:dyDescent="0.3">
      <c r="A87" s="348" t="s">
        <v>153</v>
      </c>
      <c r="B87" s="51"/>
      <c r="C87" s="51"/>
      <c r="D87" s="51">
        <v>2</v>
      </c>
      <c r="E87" s="51"/>
      <c r="F87" s="128"/>
    </row>
    <row r="88" spans="1:7" ht="16.5" x14ac:dyDescent="0.3">
      <c r="A88" s="348" t="s">
        <v>35</v>
      </c>
      <c r="B88" s="51"/>
      <c r="C88" s="291"/>
      <c r="D88" s="51">
        <v>2</v>
      </c>
      <c r="E88" s="51"/>
      <c r="F88" s="128"/>
    </row>
    <row r="89" spans="1:7" x14ac:dyDescent="0.25">
      <c r="A89" s="3" t="s">
        <v>213</v>
      </c>
      <c r="B89" s="44"/>
      <c r="C89" s="44"/>
      <c r="D89" s="44"/>
      <c r="E89" s="44"/>
      <c r="F89" s="8">
        <f>SUM(B83:D83)</f>
        <v>1</v>
      </c>
    </row>
    <row r="90" spans="1:7" x14ac:dyDescent="0.25">
      <c r="A90" s="3" t="s">
        <v>215</v>
      </c>
      <c r="B90" s="44"/>
      <c r="C90" s="44"/>
      <c r="D90" s="44"/>
      <c r="E90" s="44"/>
      <c r="F90" s="8">
        <f>SUM(B84:D84,B85:D85,B86:D86,B87:D87,B88:D88)</f>
        <v>10</v>
      </c>
    </row>
    <row r="91" spans="1:7" x14ac:dyDescent="0.25">
      <c r="A91" s="206" t="s">
        <v>216</v>
      </c>
      <c r="B91" s="45"/>
      <c r="C91" s="45"/>
      <c r="D91" s="45"/>
      <c r="E91" s="45"/>
      <c r="F91" s="34">
        <f>F89/(COUNT(B83:E83)*2)</f>
        <v>0.5</v>
      </c>
    </row>
    <row r="92" spans="1:7" x14ac:dyDescent="0.25">
      <c r="A92" s="311" t="s">
        <v>217</v>
      </c>
      <c r="B92" s="312"/>
      <c r="C92" s="312"/>
      <c r="D92" s="312"/>
      <c r="E92" s="312"/>
      <c r="F92" s="313">
        <f>F90/(COUNT(B84:E84,B85:E85,B86:E86,B87:E87,B88:E88)*2)</f>
        <v>1</v>
      </c>
    </row>
    <row r="93" spans="1:7" s="25" customFormat="1" x14ac:dyDescent="0.25">
      <c r="A93" s="5"/>
      <c r="B93" s="235"/>
      <c r="C93" s="235"/>
      <c r="D93" s="235"/>
      <c r="E93" s="235"/>
      <c r="F93" s="49"/>
    </row>
    <row r="94" spans="1:7" ht="16.5" x14ac:dyDescent="0.3">
      <c r="A94" s="59"/>
      <c r="B94" s="260"/>
      <c r="C94" s="292"/>
      <c r="D94" s="260"/>
      <c r="E94" s="260"/>
      <c r="F94" s="243"/>
    </row>
    <row r="95" spans="1:7" ht="15" x14ac:dyDescent="0.25">
      <c r="A95" s="70" t="s">
        <v>64</v>
      </c>
    </row>
    <row r="96" spans="1:7" ht="14.25" x14ac:dyDescent="0.25">
      <c r="A96" s="61"/>
      <c r="B96" s="304" t="s">
        <v>1</v>
      </c>
      <c r="C96" s="290"/>
      <c r="D96" s="285"/>
      <c r="E96" s="204"/>
      <c r="F96" s="26"/>
      <c r="G96" s="11"/>
    </row>
    <row r="97" spans="1:7" x14ac:dyDescent="0.25">
      <c r="A97" s="1"/>
      <c r="B97" s="39">
        <v>0</v>
      </c>
      <c r="C97" s="40">
        <v>1</v>
      </c>
      <c r="D97" s="38">
        <v>2</v>
      </c>
      <c r="E97" s="22" t="s">
        <v>2</v>
      </c>
      <c r="F97" s="23" t="s">
        <v>3</v>
      </c>
    </row>
    <row r="98" spans="1:7" ht="16.5" x14ac:dyDescent="0.3">
      <c r="A98" s="353" t="s">
        <v>36</v>
      </c>
      <c r="B98" s="51"/>
      <c r="C98" s="51"/>
      <c r="D98" s="51">
        <v>2</v>
      </c>
      <c r="E98" s="51"/>
      <c r="F98" s="358"/>
    </row>
    <row r="99" spans="1:7" ht="16.5" customHeight="1" x14ac:dyDescent="0.3">
      <c r="A99" s="348" t="s">
        <v>37</v>
      </c>
      <c r="B99" s="51"/>
      <c r="C99" s="51"/>
      <c r="D99" s="51">
        <v>2</v>
      </c>
      <c r="E99" s="51"/>
      <c r="F99" s="358"/>
    </row>
    <row r="100" spans="1:7" ht="16.5" customHeight="1" x14ac:dyDescent="0.3">
      <c r="A100" s="174" t="s">
        <v>38</v>
      </c>
      <c r="B100" s="51"/>
      <c r="C100" s="51"/>
      <c r="D100" s="51">
        <v>2</v>
      </c>
      <c r="E100" s="51"/>
      <c r="F100" s="358"/>
    </row>
    <row r="101" spans="1:7" ht="16.5" customHeight="1" x14ac:dyDescent="0.3">
      <c r="A101" s="349" t="s">
        <v>39</v>
      </c>
      <c r="B101" s="278"/>
      <c r="C101" s="51"/>
      <c r="D101" s="278">
        <v>2</v>
      </c>
      <c r="E101" s="278"/>
      <c r="F101" s="358"/>
    </row>
    <row r="102" spans="1:7" ht="16.5" x14ac:dyDescent="0.3">
      <c r="A102" s="174" t="s">
        <v>152</v>
      </c>
      <c r="B102" s="51"/>
      <c r="C102" s="51"/>
      <c r="D102" s="51">
        <v>2</v>
      </c>
      <c r="E102" s="279"/>
      <c r="F102" s="358"/>
    </row>
    <row r="103" spans="1:7" ht="18" customHeight="1" x14ac:dyDescent="0.3">
      <c r="A103" s="348" t="s">
        <v>40</v>
      </c>
      <c r="B103" s="51"/>
      <c r="C103" s="51"/>
      <c r="D103" s="51">
        <v>2</v>
      </c>
      <c r="E103" s="51"/>
      <c r="F103" s="132"/>
      <c r="G103" s="242" t="s">
        <v>209</v>
      </c>
    </row>
    <row r="104" spans="1:7" ht="27" customHeight="1" x14ac:dyDescent="0.3">
      <c r="A104" s="348" t="s">
        <v>41</v>
      </c>
      <c r="B104" s="51"/>
      <c r="C104" s="51">
        <v>1</v>
      </c>
      <c r="D104" s="51"/>
      <c r="E104" s="51"/>
      <c r="F104" s="132" t="s">
        <v>258</v>
      </c>
    </row>
    <row r="105" spans="1:7" ht="16.5" x14ac:dyDescent="0.3">
      <c r="A105" s="348" t="s">
        <v>42</v>
      </c>
      <c r="B105" s="51"/>
      <c r="C105" s="51"/>
      <c r="D105" s="51">
        <v>2</v>
      </c>
      <c r="E105" s="51"/>
      <c r="F105" s="132"/>
    </row>
    <row r="106" spans="1:7" ht="16.5" customHeight="1" x14ac:dyDescent="0.3">
      <c r="A106" s="174" t="s">
        <v>43</v>
      </c>
      <c r="B106" s="51"/>
      <c r="C106" s="51"/>
      <c r="D106" s="51">
        <v>2</v>
      </c>
      <c r="E106" s="51"/>
      <c r="F106" s="132"/>
    </row>
    <row r="107" spans="1:7" ht="16.5" x14ac:dyDescent="0.3">
      <c r="A107" s="174" t="s">
        <v>44</v>
      </c>
      <c r="B107" s="51"/>
      <c r="C107" s="51">
        <v>1</v>
      </c>
      <c r="D107" s="51"/>
      <c r="E107" s="51"/>
      <c r="F107" s="132" t="s">
        <v>259</v>
      </c>
    </row>
    <row r="108" spans="1:7" ht="28.5" customHeight="1" x14ac:dyDescent="0.3">
      <c r="A108" s="217" t="s">
        <v>214</v>
      </c>
      <c r="B108" s="310"/>
      <c r="C108" s="310"/>
      <c r="D108" s="310"/>
      <c r="E108" s="310"/>
      <c r="F108" s="324">
        <f>SUM(B100:D100,B102:D102,B106:D106,B107:D107)</f>
        <v>7</v>
      </c>
    </row>
    <row r="109" spans="1:7" x14ac:dyDescent="0.25">
      <c r="A109" s="3" t="s">
        <v>215</v>
      </c>
      <c r="B109" s="44"/>
      <c r="C109" s="44"/>
      <c r="D109" s="44"/>
      <c r="E109" s="44"/>
      <c r="F109" s="8">
        <f>SUM(B98:D98,B99:D99,B101:D101,B103:D103,B104:D104,B105:D105)</f>
        <v>11</v>
      </c>
    </row>
    <row r="110" spans="1:7" x14ac:dyDescent="0.25">
      <c r="A110" s="35" t="s">
        <v>216</v>
      </c>
      <c r="B110" s="45"/>
      <c r="C110" s="45"/>
      <c r="D110" s="45"/>
      <c r="E110" s="45"/>
      <c r="F110" s="34">
        <f>F108/(COUNT(B100:E100,B102:E102,B106:E106,B107:E107     )*2)</f>
        <v>0.875</v>
      </c>
    </row>
    <row r="111" spans="1:7" x14ac:dyDescent="0.25">
      <c r="A111" s="314" t="s">
        <v>217</v>
      </c>
      <c r="B111" s="312"/>
      <c r="C111" s="312"/>
      <c r="D111" s="312"/>
      <c r="E111" s="312"/>
      <c r="F111" s="315">
        <f>F109/(COUNT(B98:E98,B99:E99,B101:E101,B103:E103,B104:E104,B105:E105)*2)</f>
        <v>0.91666666666666663</v>
      </c>
    </row>
    <row r="112" spans="1:7" x14ac:dyDescent="0.25">
      <c r="A112" s="4"/>
      <c r="B112" s="30"/>
      <c r="D112" s="30"/>
      <c r="E112" s="30"/>
      <c r="F112" s="27"/>
    </row>
    <row r="113" spans="1:7" x14ac:dyDescent="0.25">
      <c r="A113" s="1"/>
      <c r="B113" s="41"/>
      <c r="C113" s="41"/>
      <c r="D113" s="41"/>
      <c r="E113" s="41"/>
      <c r="F113" s="47"/>
    </row>
    <row r="114" spans="1:7" ht="15" x14ac:dyDescent="0.25">
      <c r="A114" s="70" t="s">
        <v>65</v>
      </c>
      <c r="B114" s="304" t="s">
        <v>1</v>
      </c>
      <c r="C114" s="290"/>
      <c r="D114" s="285"/>
      <c r="E114" s="204"/>
      <c r="F114" s="98"/>
      <c r="G114" s="11"/>
    </row>
    <row r="115" spans="1:7" x14ac:dyDescent="0.25">
      <c r="A115" s="1"/>
      <c r="B115" s="39">
        <v>0</v>
      </c>
      <c r="C115" s="40">
        <v>1</v>
      </c>
      <c r="D115" s="38">
        <v>2</v>
      </c>
      <c r="E115" s="22" t="s">
        <v>2</v>
      </c>
      <c r="F115" s="23"/>
    </row>
    <row r="116" spans="1:7" ht="16.5" customHeight="1" x14ac:dyDescent="0.3">
      <c r="A116" s="354" t="s">
        <v>53</v>
      </c>
      <c r="B116" s="51"/>
      <c r="C116" s="51"/>
      <c r="D116" s="51">
        <v>2</v>
      </c>
      <c r="E116" s="51"/>
      <c r="F116" s="134"/>
    </row>
    <row r="117" spans="1:7" ht="16.5" x14ac:dyDescent="0.3">
      <c r="A117" s="349" t="s">
        <v>54</v>
      </c>
      <c r="B117" s="51"/>
      <c r="C117" s="51"/>
      <c r="D117" s="51">
        <v>2</v>
      </c>
      <c r="E117" s="51"/>
      <c r="F117" s="128"/>
    </row>
    <row r="118" spans="1:7" ht="16.5" x14ac:dyDescent="0.3">
      <c r="A118" s="349" t="s">
        <v>55</v>
      </c>
      <c r="B118" s="51"/>
      <c r="C118" s="51"/>
      <c r="D118" s="51"/>
      <c r="E118" s="51" t="s">
        <v>251</v>
      </c>
      <c r="F118" s="128"/>
    </row>
    <row r="119" spans="1:7" x14ac:dyDescent="0.25">
      <c r="A119" s="316" t="s">
        <v>215</v>
      </c>
      <c r="B119" s="317"/>
      <c r="C119" s="317"/>
      <c r="D119" s="317"/>
      <c r="E119" s="317"/>
      <c r="F119" s="318">
        <f>SUM(B116:D116,B117:D117,B118:D118)</f>
        <v>4</v>
      </c>
    </row>
    <row r="120" spans="1:7" x14ac:dyDescent="0.25">
      <c r="A120" s="311" t="s">
        <v>218</v>
      </c>
      <c r="B120" s="312"/>
      <c r="C120" s="312"/>
      <c r="D120" s="312"/>
      <c r="E120" s="312"/>
      <c r="F120" s="315">
        <f>F119/(COUNT(B116:E116,B117:E117,B118:E118)*2)</f>
        <v>1</v>
      </c>
    </row>
    <row r="121" spans="1:7" x14ac:dyDescent="0.25">
      <c r="A121" s="1"/>
      <c r="F121" s="170"/>
    </row>
    <row r="122" spans="1:7" ht="15" x14ac:dyDescent="0.25">
      <c r="A122" s="70" t="s">
        <v>124</v>
      </c>
    </row>
    <row r="123" spans="1:7" x14ac:dyDescent="0.25">
      <c r="A123" s="1"/>
      <c r="B123" s="304" t="s">
        <v>1</v>
      </c>
      <c r="C123" s="293"/>
      <c r="D123" s="44"/>
      <c r="E123" s="204"/>
    </row>
    <row r="124" spans="1:7" x14ac:dyDescent="0.25">
      <c r="A124" s="1"/>
      <c r="B124" s="39">
        <v>0</v>
      </c>
      <c r="C124" s="40">
        <v>1</v>
      </c>
      <c r="D124" s="38">
        <v>2</v>
      </c>
      <c r="E124" s="22" t="s">
        <v>2</v>
      </c>
      <c r="F124" s="23" t="s">
        <v>3</v>
      </c>
    </row>
    <row r="125" spans="1:7" ht="16.5" x14ac:dyDescent="0.3">
      <c r="A125" s="348" t="s">
        <v>121</v>
      </c>
      <c r="B125" s="51"/>
      <c r="C125" s="51"/>
      <c r="D125" s="51">
        <v>2</v>
      </c>
      <c r="E125" s="51"/>
      <c r="F125" s="129"/>
    </row>
    <row r="126" spans="1:7" ht="16.5" x14ac:dyDescent="0.3">
      <c r="A126" s="126" t="s">
        <v>155</v>
      </c>
      <c r="B126" s="51"/>
      <c r="C126" s="51">
        <v>1</v>
      </c>
      <c r="D126" s="51"/>
      <c r="E126" s="51"/>
      <c r="F126" s="129" t="s">
        <v>260</v>
      </c>
    </row>
    <row r="127" spans="1:7" x14ac:dyDescent="0.25">
      <c r="A127" s="3" t="s">
        <v>213</v>
      </c>
      <c r="B127" s="44"/>
      <c r="C127" s="44"/>
      <c r="D127" s="44"/>
      <c r="E127" s="44"/>
      <c r="F127" s="8">
        <f>SUM(B126:D126)</f>
        <v>1</v>
      </c>
    </row>
    <row r="128" spans="1:7" x14ac:dyDescent="0.25">
      <c r="A128" s="3" t="s">
        <v>215</v>
      </c>
      <c r="B128" s="44"/>
      <c r="C128" s="44"/>
      <c r="D128" s="44"/>
      <c r="E128" s="44"/>
      <c r="F128" s="8">
        <f>SUM(B125:D125)</f>
        <v>2</v>
      </c>
    </row>
    <row r="129" spans="1:6" x14ac:dyDescent="0.25">
      <c r="A129" s="206" t="s">
        <v>216</v>
      </c>
      <c r="B129" s="45"/>
      <c r="C129" s="45"/>
      <c r="D129" s="45"/>
      <c r="E129" s="45"/>
      <c r="F129" s="34">
        <f>F127/(COUNT(B126:E126)*2)</f>
        <v>0.5</v>
      </c>
    </row>
    <row r="130" spans="1:6" x14ac:dyDescent="0.25">
      <c r="A130" s="311" t="s">
        <v>217</v>
      </c>
      <c r="B130" s="312"/>
      <c r="C130" s="312"/>
      <c r="D130" s="312"/>
      <c r="E130" s="312"/>
      <c r="F130" s="315">
        <f>F128/(COUNT(B125:E125)*2)</f>
        <v>1</v>
      </c>
    </row>
    <row r="131" spans="1:6" x14ac:dyDescent="0.25">
      <c r="A131" s="1"/>
    </row>
    <row r="139" spans="1:6" x14ac:dyDescent="0.25">
      <c r="A139" s="1"/>
    </row>
    <row r="140" spans="1:6" ht="15" x14ac:dyDescent="0.25">
      <c r="A140" s="70" t="s">
        <v>118</v>
      </c>
    </row>
    <row r="141" spans="1:6" ht="14.25" x14ac:dyDescent="0.25">
      <c r="A141" s="61"/>
      <c r="B141" s="304" t="s">
        <v>1</v>
      </c>
      <c r="C141" s="293"/>
      <c r="D141" s="44"/>
      <c r="E141" s="204"/>
    </row>
    <row r="142" spans="1:6" x14ac:dyDescent="0.25">
      <c r="A142" s="1"/>
      <c r="B142" s="39">
        <v>0</v>
      </c>
      <c r="C142" s="40">
        <v>1</v>
      </c>
      <c r="D142" s="38">
        <v>2</v>
      </c>
      <c r="E142" s="22" t="s">
        <v>2</v>
      </c>
      <c r="F142" s="23" t="s">
        <v>3</v>
      </c>
    </row>
    <row r="143" spans="1:6" ht="22.5" customHeight="1" x14ac:dyDescent="0.3">
      <c r="A143" s="350" t="s">
        <v>60</v>
      </c>
      <c r="B143" s="51"/>
      <c r="C143" s="51"/>
      <c r="D143" s="51">
        <v>2</v>
      </c>
      <c r="E143" s="51"/>
      <c r="F143" s="127"/>
    </row>
    <row r="144" spans="1:6" ht="16.5" x14ac:dyDescent="0.3">
      <c r="A144" s="348" t="s">
        <v>59</v>
      </c>
      <c r="B144" s="51"/>
      <c r="C144" s="51"/>
      <c r="D144" s="51">
        <v>2</v>
      </c>
      <c r="E144" s="51"/>
      <c r="F144" s="127"/>
    </row>
    <row r="145" spans="1:6" x14ac:dyDescent="0.25">
      <c r="A145" s="3" t="s">
        <v>215</v>
      </c>
      <c r="B145" s="44"/>
      <c r="C145" s="44"/>
      <c r="D145" s="44"/>
      <c r="E145" s="44"/>
      <c r="F145" s="8">
        <f>SUM(B143:D144)</f>
        <v>4</v>
      </c>
    </row>
    <row r="146" spans="1:6" x14ac:dyDescent="0.25">
      <c r="A146" s="206" t="s">
        <v>217</v>
      </c>
      <c r="B146" s="45"/>
      <c r="C146" s="45"/>
      <c r="D146" s="45"/>
      <c r="E146" s="45"/>
      <c r="F146" s="34">
        <f>F145/(COUNT(B143:E144)*2)</f>
        <v>1</v>
      </c>
    </row>
    <row r="147" spans="1:6" x14ac:dyDescent="0.25">
      <c r="A147" s="1"/>
    </row>
    <row r="148" spans="1:6" ht="14.25" x14ac:dyDescent="0.25">
      <c r="A148" s="71" t="s">
        <v>119</v>
      </c>
      <c r="B148" s="304" t="s">
        <v>1</v>
      </c>
      <c r="C148" s="293"/>
      <c r="D148" s="44"/>
      <c r="E148" s="204"/>
    </row>
    <row r="149" spans="1:6" x14ac:dyDescent="0.25">
      <c r="A149" s="7"/>
      <c r="B149" s="39">
        <v>0</v>
      </c>
      <c r="C149" s="40">
        <v>1</v>
      </c>
      <c r="D149" s="38">
        <v>2</v>
      </c>
      <c r="E149" s="22" t="s">
        <v>2</v>
      </c>
      <c r="F149" s="23" t="s">
        <v>3</v>
      </c>
    </row>
    <row r="150" spans="1:6" ht="16.5" x14ac:dyDescent="0.3">
      <c r="A150" s="349" t="s">
        <v>127</v>
      </c>
      <c r="B150" s="51"/>
      <c r="C150" s="51"/>
      <c r="D150" s="51">
        <v>2</v>
      </c>
      <c r="E150" s="51"/>
      <c r="F150" s="133"/>
    </row>
    <row r="151" spans="1:6" ht="16.5" x14ac:dyDescent="0.3">
      <c r="A151" s="348" t="s">
        <v>56</v>
      </c>
      <c r="B151" s="51"/>
      <c r="C151" s="51"/>
      <c r="D151" s="51">
        <v>2</v>
      </c>
      <c r="E151" s="51"/>
      <c r="F151" s="133"/>
    </row>
    <row r="152" spans="1:6" ht="16.5" customHeight="1" x14ac:dyDescent="0.3">
      <c r="A152" s="348" t="s">
        <v>151</v>
      </c>
      <c r="B152" s="51"/>
      <c r="C152" s="51"/>
      <c r="D152" s="51">
        <v>2</v>
      </c>
      <c r="E152" s="51"/>
      <c r="F152" s="127"/>
    </row>
    <row r="153" spans="1:6" ht="16.5" x14ac:dyDescent="0.3">
      <c r="A153" s="351" t="s">
        <v>128</v>
      </c>
      <c r="B153" s="51"/>
      <c r="C153" s="51"/>
      <c r="D153" s="51">
        <v>2</v>
      </c>
      <c r="E153" s="51"/>
      <c r="F153" s="127"/>
    </row>
    <row r="154" spans="1:6" x14ac:dyDescent="0.25">
      <c r="A154" s="3" t="s">
        <v>215</v>
      </c>
      <c r="B154" s="44"/>
      <c r="C154" s="44"/>
      <c r="D154" s="44"/>
      <c r="E154" s="44"/>
      <c r="F154" s="8">
        <f>SUM(B150:D153)</f>
        <v>8</v>
      </c>
    </row>
    <row r="155" spans="1:6" x14ac:dyDescent="0.25">
      <c r="A155" s="206" t="s">
        <v>217</v>
      </c>
      <c r="B155" s="45"/>
      <c r="C155" s="45"/>
      <c r="D155" s="45"/>
      <c r="E155" s="45"/>
      <c r="F155" s="34">
        <f>F154/(COUNT(B150:E153)*2)</f>
        <v>1</v>
      </c>
    </row>
    <row r="156" spans="1:6" x14ac:dyDescent="0.25">
      <c r="A156" s="1"/>
    </row>
    <row r="157" spans="1:6" ht="15" x14ac:dyDescent="0.25">
      <c r="A157" s="72" t="s">
        <v>120</v>
      </c>
    </row>
    <row r="158" spans="1:6" x14ac:dyDescent="0.25">
      <c r="A158" s="1"/>
      <c r="B158" s="304" t="s">
        <v>1</v>
      </c>
      <c r="C158" s="293"/>
      <c r="D158" s="44"/>
      <c r="E158" s="204"/>
    </row>
    <row r="159" spans="1:6" x14ac:dyDescent="0.25">
      <c r="A159" s="6"/>
      <c r="B159" s="39">
        <v>0</v>
      </c>
      <c r="C159" s="40">
        <v>1</v>
      </c>
      <c r="D159" s="38">
        <v>2</v>
      </c>
      <c r="E159" s="22" t="s">
        <v>2</v>
      </c>
      <c r="F159" s="23" t="s">
        <v>3</v>
      </c>
    </row>
    <row r="160" spans="1:6" ht="16.5" x14ac:dyDescent="0.3">
      <c r="A160" s="349" t="s">
        <v>45</v>
      </c>
      <c r="B160" s="51"/>
      <c r="C160" s="51"/>
      <c r="D160" s="51">
        <v>2</v>
      </c>
      <c r="E160" s="51"/>
      <c r="F160" s="191"/>
    </row>
    <row r="161" spans="1:6" ht="16.5" x14ac:dyDescent="0.3">
      <c r="A161" s="174" t="s">
        <v>46</v>
      </c>
      <c r="B161" s="51"/>
      <c r="C161" s="51"/>
      <c r="D161" s="51">
        <v>2</v>
      </c>
      <c r="E161" s="51"/>
      <c r="F161" s="191"/>
    </row>
    <row r="162" spans="1:6" ht="16.5" x14ac:dyDescent="0.3">
      <c r="A162" s="174" t="s">
        <v>47</v>
      </c>
      <c r="B162" s="51"/>
      <c r="C162" s="51"/>
      <c r="D162" s="51">
        <v>2</v>
      </c>
      <c r="E162" s="54"/>
      <c r="F162" s="191"/>
    </row>
    <row r="163" spans="1:6" ht="16.5" x14ac:dyDescent="0.3">
      <c r="A163" s="174" t="s">
        <v>48</v>
      </c>
      <c r="B163" s="51"/>
      <c r="C163" s="51"/>
      <c r="D163" s="51">
        <v>2</v>
      </c>
      <c r="E163" s="54"/>
      <c r="F163" s="191"/>
    </row>
    <row r="164" spans="1:6" x14ac:dyDescent="0.25">
      <c r="A164" s="3" t="s">
        <v>213</v>
      </c>
      <c r="B164" s="44"/>
      <c r="C164" s="44"/>
      <c r="D164" s="44"/>
      <c r="E164" s="204"/>
      <c r="F164" s="9">
        <f>SUM(B161:D163)</f>
        <v>6</v>
      </c>
    </row>
    <row r="165" spans="1:6" x14ac:dyDescent="0.25">
      <c r="A165" s="3" t="s">
        <v>219</v>
      </c>
      <c r="B165" s="44"/>
      <c r="C165" s="44"/>
      <c r="D165" s="44"/>
      <c r="E165" s="44"/>
      <c r="F165" s="319">
        <f>SUM(B160:D160)</f>
        <v>2</v>
      </c>
    </row>
    <row r="166" spans="1:6" x14ac:dyDescent="0.25">
      <c r="A166" s="206" t="s">
        <v>216</v>
      </c>
      <c r="B166" s="45"/>
      <c r="C166" s="45"/>
      <c r="D166" s="45"/>
      <c r="E166" s="45"/>
      <c r="F166" s="81">
        <f>F164/(COUNT(B161:E163)*2)</f>
        <v>1</v>
      </c>
    </row>
    <row r="167" spans="1:6" x14ac:dyDescent="0.25">
      <c r="A167" s="311" t="s">
        <v>218</v>
      </c>
      <c r="B167" s="312"/>
      <c r="C167" s="312"/>
      <c r="D167" s="312"/>
      <c r="E167" s="312"/>
      <c r="F167" s="315">
        <f>F165/(COUNT(B160:E160)*2)</f>
        <v>1</v>
      </c>
    </row>
    <row r="168" spans="1:6" x14ac:dyDescent="0.25">
      <c r="A168" s="1"/>
      <c r="C168" s="29"/>
      <c r="F168" s="10"/>
    </row>
    <row r="169" spans="1:6" x14ac:dyDescent="0.25">
      <c r="A169" s="89" t="s">
        <v>220</v>
      </c>
      <c r="B169" s="244"/>
      <c r="C169" s="294"/>
      <c r="D169" s="245"/>
      <c r="E169" s="245"/>
      <c r="F169" s="171">
        <f>SUM(F164,F127,F108,F89,F78)/(COUNT(B74:E77,B83:E83,B100:E100,B102:E102,B106:E107,B126:E126,B161:E163)*2)</f>
        <v>0.76923076923076927</v>
      </c>
    </row>
    <row r="170" spans="1:6" x14ac:dyDescent="0.25">
      <c r="A170" s="89" t="s">
        <v>221</v>
      </c>
      <c r="B170" s="307"/>
      <c r="C170" s="294"/>
      <c r="D170" s="323"/>
      <c r="E170" s="308"/>
      <c r="F170" s="171">
        <f>SUM(F165,F154,F145,F128,F119,F109,F90)/(COUNT(B84:E88,B103:E105,B101:E101,B98:E99,B116:E118,B125:E125,B143:E144,B150:E153,B160:E160)*2)</f>
        <v>0.97619047619047616</v>
      </c>
    </row>
    <row r="171" spans="1:6" x14ac:dyDescent="0.25">
      <c r="A171" s="85" t="s">
        <v>222</v>
      </c>
      <c r="B171" s="299"/>
      <c r="C171" s="262"/>
      <c r="D171" s="286"/>
      <c r="E171" s="262"/>
      <c r="F171" s="116">
        <f>IF(B160="",0,0.01)+IF(B150="",0,0.01)+IF(B118="",0,0.01)+IF(B117="",0,0.01)+IF(B116="",0,0.01)+IF(B101="",0,0.01)+IF(B98="",0,0.01)+IF(B85="",0,0.01)</f>
        <v>0</v>
      </c>
    </row>
    <row r="172" spans="1:6" x14ac:dyDescent="0.25">
      <c r="A172" s="94" t="s">
        <v>223</v>
      </c>
      <c r="B172" s="263"/>
      <c r="C172" s="263"/>
      <c r="D172" s="263"/>
      <c r="E172" s="263"/>
      <c r="F172" s="171">
        <f>F170-F171</f>
        <v>0.97619047619047616</v>
      </c>
    </row>
    <row r="173" spans="1:6" x14ac:dyDescent="0.25">
      <c r="A173" s="5"/>
      <c r="B173" s="235"/>
      <c r="C173" s="235"/>
      <c r="D173" s="235"/>
      <c r="E173" s="235"/>
      <c r="F173" s="84"/>
    </row>
    <row r="174" spans="1:6" ht="22.5" x14ac:dyDescent="0.3">
      <c r="A174" s="78" t="s">
        <v>66</v>
      </c>
      <c r="B174" s="235"/>
      <c r="C174" s="235"/>
      <c r="D174" s="235"/>
      <c r="E174" s="235"/>
      <c r="F174" s="84"/>
    </row>
    <row r="175" spans="1:6" x14ac:dyDescent="0.25">
      <c r="A175" s="5"/>
      <c r="B175" s="235"/>
      <c r="C175" s="235"/>
      <c r="D175" s="235"/>
      <c r="E175" s="235"/>
      <c r="F175" s="28"/>
    </row>
    <row r="176" spans="1:6" x14ac:dyDescent="0.25">
      <c r="A176" s="180"/>
    </row>
    <row r="177" spans="1:6" x14ac:dyDescent="0.25">
      <c r="A177" s="180"/>
    </row>
    <row r="178" spans="1:6" ht="15" x14ac:dyDescent="0.25">
      <c r="A178" s="72" t="s">
        <v>147</v>
      </c>
    </row>
    <row r="179" spans="1:6" x14ac:dyDescent="0.25">
      <c r="A179" s="2"/>
      <c r="B179" s="304" t="s">
        <v>1</v>
      </c>
      <c r="C179" s="293"/>
      <c r="D179" s="44"/>
      <c r="E179" s="204"/>
    </row>
    <row r="180" spans="1:6" ht="15" x14ac:dyDescent="0.25">
      <c r="A180" s="59"/>
      <c r="B180" s="39">
        <v>0</v>
      </c>
      <c r="C180" s="40">
        <v>1</v>
      </c>
      <c r="D180" s="38">
        <v>2</v>
      </c>
      <c r="E180" s="22" t="s">
        <v>2</v>
      </c>
      <c r="F180" s="23" t="s">
        <v>3</v>
      </c>
    </row>
    <row r="181" spans="1:6" ht="16.5" x14ac:dyDescent="0.3">
      <c r="A181" s="174" t="s">
        <v>67</v>
      </c>
      <c r="B181" s="51"/>
      <c r="C181" s="51"/>
      <c r="D181" s="51">
        <v>2</v>
      </c>
      <c r="E181" s="51"/>
      <c r="F181" s="134"/>
    </row>
    <row r="182" spans="1:6" ht="16.5" x14ac:dyDescent="0.3">
      <c r="A182" s="349" t="s">
        <v>68</v>
      </c>
      <c r="B182" s="51"/>
      <c r="C182" s="51"/>
      <c r="D182" s="51">
        <v>2</v>
      </c>
      <c r="E182" s="51"/>
      <c r="F182" s="134"/>
    </row>
    <row r="183" spans="1:6" ht="16.5" x14ac:dyDescent="0.3">
      <c r="A183" s="348" t="s">
        <v>69</v>
      </c>
      <c r="B183" s="51"/>
      <c r="C183" s="51"/>
      <c r="D183" s="51">
        <v>2</v>
      </c>
      <c r="E183" s="51"/>
      <c r="F183" s="134"/>
    </row>
    <row r="184" spans="1:6" ht="16.5" x14ac:dyDescent="0.3">
      <c r="A184" s="348" t="s">
        <v>70</v>
      </c>
      <c r="B184" s="51"/>
      <c r="C184" s="51"/>
      <c r="D184" s="51">
        <v>2</v>
      </c>
      <c r="E184" s="51"/>
      <c r="F184" s="128"/>
    </row>
    <row r="185" spans="1:6" ht="16.5" x14ac:dyDescent="0.3">
      <c r="A185" s="348" t="s">
        <v>71</v>
      </c>
      <c r="B185" s="51"/>
      <c r="C185" s="51"/>
      <c r="D185" s="51">
        <v>2</v>
      </c>
      <c r="E185" s="51"/>
      <c r="F185" s="128"/>
    </row>
    <row r="186" spans="1:6" ht="27" x14ac:dyDescent="0.3">
      <c r="A186" s="355" t="s">
        <v>72</v>
      </c>
      <c r="B186" s="51"/>
      <c r="C186" s="51">
        <v>1</v>
      </c>
      <c r="D186" s="51"/>
      <c r="E186" s="51"/>
      <c r="F186" s="134" t="s">
        <v>238</v>
      </c>
    </row>
    <row r="187" spans="1:6" ht="27" x14ac:dyDescent="0.3">
      <c r="A187" s="355" t="s">
        <v>74</v>
      </c>
      <c r="B187" s="51"/>
      <c r="C187" s="51">
        <v>1</v>
      </c>
      <c r="D187" s="51"/>
      <c r="E187" s="51"/>
      <c r="F187" s="134" t="s">
        <v>239</v>
      </c>
    </row>
    <row r="188" spans="1:6" ht="16.5" x14ac:dyDescent="0.3">
      <c r="A188" s="348" t="s">
        <v>130</v>
      </c>
      <c r="B188" s="51"/>
      <c r="C188" s="51"/>
      <c r="D188" s="51">
        <v>2</v>
      </c>
      <c r="E188" s="51"/>
      <c r="F188" s="128"/>
    </row>
    <row r="189" spans="1:6" ht="16.5" x14ac:dyDescent="0.3">
      <c r="A189" s="348" t="s">
        <v>145</v>
      </c>
      <c r="B189" s="51"/>
      <c r="C189" s="51"/>
      <c r="D189" s="51">
        <v>2</v>
      </c>
      <c r="E189" s="277"/>
      <c r="F189" s="128"/>
    </row>
    <row r="190" spans="1:6" ht="16.5" x14ac:dyDescent="0.3">
      <c r="A190" s="174" t="s">
        <v>146</v>
      </c>
      <c r="B190" s="51"/>
      <c r="C190" s="51"/>
      <c r="D190" s="51">
        <v>2</v>
      </c>
      <c r="E190" s="277"/>
      <c r="F190" s="128"/>
    </row>
    <row r="191" spans="1:6" ht="16.5" x14ac:dyDescent="0.3">
      <c r="A191" s="349" t="s">
        <v>78</v>
      </c>
      <c r="B191" s="51"/>
      <c r="C191" s="51"/>
      <c r="D191" s="51">
        <v>2</v>
      </c>
      <c r="E191" s="51"/>
      <c r="F191" s="128"/>
    </row>
    <row r="192" spans="1:6" x14ac:dyDescent="0.25">
      <c r="A192" s="3" t="s">
        <v>213</v>
      </c>
      <c r="B192" s="240"/>
      <c r="C192" s="240"/>
      <c r="D192" s="240"/>
      <c r="E192" s="240"/>
      <c r="F192" s="8">
        <f>SUM(B181:D181,B190:D190)</f>
        <v>4</v>
      </c>
    </row>
    <row r="193" spans="1:7" x14ac:dyDescent="0.25">
      <c r="A193" s="3" t="s">
        <v>215</v>
      </c>
      <c r="B193" s="44"/>
      <c r="C193" s="44"/>
      <c r="D193" s="44"/>
      <c r="E193" s="44"/>
      <c r="F193" s="320">
        <f>SUM(B182:D189,B191:D191)</f>
        <v>16</v>
      </c>
    </row>
    <row r="194" spans="1:7" x14ac:dyDescent="0.25">
      <c r="A194" s="206" t="s">
        <v>216</v>
      </c>
      <c r="B194" s="45"/>
      <c r="C194" s="45"/>
      <c r="D194" s="45"/>
      <c r="E194" s="45"/>
      <c r="F194" s="81">
        <f>F192/(COUNT(B181:E181,B190:E190)*2)</f>
        <v>1</v>
      </c>
    </row>
    <row r="195" spans="1:7" x14ac:dyDescent="0.25">
      <c r="A195" s="311" t="s">
        <v>218</v>
      </c>
      <c r="B195" s="312"/>
      <c r="C195" s="312"/>
      <c r="D195" s="312"/>
      <c r="E195" s="312"/>
      <c r="F195" s="315">
        <f>F193/(COUNT(B182:E189,B191:E191)*2)</f>
        <v>0.88888888888888884</v>
      </c>
    </row>
    <row r="196" spans="1:7" x14ac:dyDescent="0.25">
      <c r="A196" s="5"/>
      <c r="B196" s="235"/>
      <c r="C196" s="235"/>
      <c r="D196" s="235"/>
      <c r="E196" s="235"/>
      <c r="F196" s="221"/>
    </row>
    <row r="197" spans="1:7" ht="15" x14ac:dyDescent="0.25">
      <c r="A197" s="237" t="s">
        <v>148</v>
      </c>
      <c r="B197" s="235"/>
      <c r="C197" s="235"/>
      <c r="D197" s="235"/>
      <c r="E197" s="235"/>
      <c r="F197" s="235"/>
      <c r="G197" s="80"/>
    </row>
    <row r="198" spans="1:7" x14ac:dyDescent="0.25">
      <c r="A198" s="236"/>
      <c r="B198" s="304" t="s">
        <v>1</v>
      </c>
      <c r="C198" s="293"/>
      <c r="D198" s="44"/>
      <c r="E198" s="204"/>
    </row>
    <row r="199" spans="1:7" ht="15" x14ac:dyDescent="0.25">
      <c r="A199" s="59"/>
      <c r="B199" s="39">
        <v>0</v>
      </c>
      <c r="C199" s="40">
        <v>1</v>
      </c>
      <c r="D199" s="38">
        <v>2</v>
      </c>
      <c r="E199" s="22" t="s">
        <v>2</v>
      </c>
      <c r="F199" s="23" t="s">
        <v>3</v>
      </c>
    </row>
    <row r="200" spans="1:7" ht="16.5" customHeight="1" x14ac:dyDescent="0.3">
      <c r="A200" s="348" t="s">
        <v>80</v>
      </c>
      <c r="B200" s="51"/>
      <c r="C200" s="51"/>
      <c r="D200" s="51">
        <v>2</v>
      </c>
      <c r="E200" s="51"/>
      <c r="F200" s="128" t="s">
        <v>212</v>
      </c>
    </row>
    <row r="201" spans="1:7" ht="16.5" x14ac:dyDescent="0.3">
      <c r="A201" s="349" t="s">
        <v>81</v>
      </c>
      <c r="B201" s="51"/>
      <c r="C201" s="51"/>
      <c r="D201" s="51">
        <v>2</v>
      </c>
      <c r="E201" s="51"/>
      <c r="F201" s="128"/>
    </row>
    <row r="202" spans="1:7" ht="16.5" customHeight="1" x14ac:dyDescent="0.3">
      <c r="A202" s="348" t="s">
        <v>84</v>
      </c>
      <c r="B202" s="51"/>
      <c r="C202" s="51"/>
      <c r="D202" s="51">
        <v>2</v>
      </c>
      <c r="E202" s="51"/>
      <c r="F202" s="128"/>
    </row>
    <row r="203" spans="1:7" ht="16.5" customHeight="1" x14ac:dyDescent="0.3">
      <c r="A203" s="349" t="s">
        <v>129</v>
      </c>
      <c r="B203" s="51"/>
      <c r="C203" s="51"/>
      <c r="D203" s="51">
        <v>2</v>
      </c>
      <c r="E203" s="51"/>
      <c r="F203" s="128"/>
    </row>
    <row r="204" spans="1:7" ht="16.5" customHeight="1" x14ac:dyDescent="0.3">
      <c r="A204" s="348" t="s">
        <v>85</v>
      </c>
      <c r="B204" s="51"/>
      <c r="C204" s="51"/>
      <c r="D204" s="51">
        <v>2</v>
      </c>
      <c r="E204" s="51"/>
      <c r="F204" s="128"/>
    </row>
    <row r="205" spans="1:7" ht="16.5" x14ac:dyDescent="0.3">
      <c r="A205" s="349" t="s">
        <v>86</v>
      </c>
      <c r="B205" s="51"/>
      <c r="C205" s="51"/>
      <c r="D205" s="51">
        <v>2</v>
      </c>
      <c r="E205" s="51"/>
      <c r="F205" s="246"/>
    </row>
    <row r="206" spans="1:7" x14ac:dyDescent="0.25">
      <c r="A206" s="3" t="s">
        <v>219</v>
      </c>
      <c r="B206" s="44"/>
      <c r="C206" s="44"/>
      <c r="D206" s="44"/>
      <c r="E206" s="44"/>
      <c r="F206" s="320">
        <f>SUM(B200:D205)</f>
        <v>12</v>
      </c>
    </row>
    <row r="207" spans="1:7" x14ac:dyDescent="0.25">
      <c r="A207" s="311" t="s">
        <v>218</v>
      </c>
      <c r="B207" s="261"/>
      <c r="C207" s="261"/>
      <c r="D207" s="261"/>
      <c r="E207" s="261"/>
      <c r="F207" s="224">
        <f>F206/(COUNT(B200:E205)*2)</f>
        <v>1</v>
      </c>
    </row>
    <row r="208" spans="1:7" ht="17.25" x14ac:dyDescent="0.25">
      <c r="A208" s="36"/>
      <c r="B208" s="231"/>
      <c r="C208" s="231"/>
      <c r="D208" s="231"/>
      <c r="E208" s="231"/>
      <c r="F208" s="232"/>
    </row>
    <row r="209" spans="1:6" ht="17.25" x14ac:dyDescent="0.25">
      <c r="A209" s="238" t="s">
        <v>149</v>
      </c>
      <c r="B209" s="161"/>
      <c r="C209" s="161"/>
      <c r="D209" s="161"/>
      <c r="E209" s="161"/>
      <c r="F209" s="161"/>
    </row>
    <row r="210" spans="1:6" x14ac:dyDescent="0.25">
      <c r="A210" s="2"/>
      <c r="B210" s="304" t="s">
        <v>1</v>
      </c>
      <c r="C210" s="293"/>
      <c r="D210" s="44"/>
      <c r="E210" s="204"/>
    </row>
    <row r="211" spans="1:6" ht="15" x14ac:dyDescent="0.25">
      <c r="A211" s="59"/>
      <c r="B211" s="39">
        <v>0</v>
      </c>
      <c r="C211" s="40">
        <v>1</v>
      </c>
      <c r="D211" s="38">
        <v>2</v>
      </c>
      <c r="E211" s="22" t="s">
        <v>2</v>
      </c>
      <c r="F211" s="23" t="s">
        <v>3</v>
      </c>
    </row>
    <row r="212" spans="1:6" ht="16.5" x14ac:dyDescent="0.3">
      <c r="A212" s="350" t="s">
        <v>87</v>
      </c>
      <c r="B212" s="51"/>
      <c r="C212" s="51"/>
      <c r="D212" s="51">
        <v>2</v>
      </c>
      <c r="E212" s="51"/>
      <c r="F212" s="241"/>
    </row>
    <row r="213" spans="1:6" ht="33" customHeight="1" x14ac:dyDescent="0.3">
      <c r="A213" s="353" t="s">
        <v>88</v>
      </c>
      <c r="B213" s="51"/>
      <c r="C213" s="51"/>
      <c r="D213" s="51">
        <v>2</v>
      </c>
      <c r="E213" s="51"/>
      <c r="F213" s="302"/>
    </row>
    <row r="214" spans="1:6" ht="16.5" x14ac:dyDescent="0.3">
      <c r="A214" s="348" t="s">
        <v>89</v>
      </c>
      <c r="B214" s="51"/>
      <c r="C214" s="51"/>
      <c r="D214" s="51">
        <v>2</v>
      </c>
      <c r="E214" s="51"/>
      <c r="F214" s="302"/>
    </row>
    <row r="215" spans="1:6" ht="16.5" x14ac:dyDescent="0.3">
      <c r="A215" s="348" t="s">
        <v>90</v>
      </c>
      <c r="B215" s="51"/>
      <c r="C215" s="51"/>
      <c r="D215" s="51">
        <v>2</v>
      </c>
      <c r="E215" s="51"/>
      <c r="F215" s="302"/>
    </row>
    <row r="216" spans="1:6" ht="16.5" x14ac:dyDescent="0.3">
      <c r="A216" s="174" t="s">
        <v>130</v>
      </c>
      <c r="B216" s="51"/>
      <c r="C216" s="51"/>
      <c r="D216" s="51">
        <v>2</v>
      </c>
      <c r="E216" s="51"/>
      <c r="F216" s="302"/>
    </row>
    <row r="217" spans="1:6" ht="27" x14ac:dyDescent="0.3">
      <c r="A217" s="352" t="s">
        <v>92</v>
      </c>
      <c r="B217" s="51"/>
      <c r="C217" s="51"/>
      <c r="D217" s="51">
        <v>2</v>
      </c>
      <c r="E217" s="51"/>
      <c r="F217" s="302"/>
    </row>
    <row r="218" spans="1:6" x14ac:dyDescent="0.25">
      <c r="A218" s="3" t="s">
        <v>213</v>
      </c>
      <c r="B218" s="240"/>
      <c r="C218" s="240"/>
      <c r="D218" s="240"/>
      <c r="E218" s="240"/>
      <c r="F218" s="8">
        <f>SUM(B216:D216)</f>
        <v>2</v>
      </c>
    </row>
    <row r="219" spans="1:6" x14ac:dyDescent="0.25">
      <c r="A219" s="3" t="s">
        <v>215</v>
      </c>
      <c r="B219" s="44"/>
      <c r="C219" s="44"/>
      <c r="D219" s="44"/>
      <c r="E219" s="44"/>
      <c r="F219" s="320">
        <f>SUM(B212:D215,B217:D217)</f>
        <v>10</v>
      </c>
    </row>
    <row r="220" spans="1:6" x14ac:dyDescent="0.25">
      <c r="A220" s="206" t="s">
        <v>216</v>
      </c>
      <c r="B220" s="45"/>
      <c r="C220" s="45"/>
      <c r="D220" s="45"/>
      <c r="E220" s="45"/>
      <c r="F220" s="81">
        <f>F218/(COUNT(B216:E216)*2)</f>
        <v>1</v>
      </c>
    </row>
    <row r="221" spans="1:6" x14ac:dyDescent="0.25">
      <c r="A221" s="311" t="s">
        <v>218</v>
      </c>
      <c r="B221" s="312"/>
      <c r="C221" s="312"/>
      <c r="D221" s="312"/>
      <c r="E221" s="312"/>
      <c r="F221" s="315">
        <f>F219/(COUNT(B212:E215,B217:E217)*2)</f>
        <v>1</v>
      </c>
    </row>
    <row r="222" spans="1:6" ht="17.25" x14ac:dyDescent="0.25">
      <c r="A222" s="79"/>
      <c r="B222" s="235"/>
      <c r="C222" s="235"/>
      <c r="D222" s="235"/>
      <c r="E222" s="235"/>
      <c r="F222" s="37"/>
    </row>
    <row r="223" spans="1:6" ht="17.25" x14ac:dyDescent="0.25">
      <c r="A223" s="79"/>
      <c r="B223" s="235"/>
      <c r="C223" s="235"/>
      <c r="D223" s="235"/>
      <c r="E223" s="235"/>
      <c r="F223" s="37"/>
    </row>
    <row r="224" spans="1:6" ht="14.25" x14ac:dyDescent="0.25">
      <c r="A224" s="239" t="s">
        <v>150</v>
      </c>
      <c r="B224" s="235"/>
      <c r="C224" s="235"/>
      <c r="D224" s="235"/>
      <c r="E224" s="235"/>
      <c r="F224" s="37"/>
    </row>
    <row r="225" spans="1:6" x14ac:dyDescent="0.25">
      <c r="A225" s="1"/>
      <c r="B225" s="304" t="s">
        <v>1</v>
      </c>
      <c r="C225" s="293"/>
      <c r="D225" s="44"/>
      <c r="E225" s="204"/>
    </row>
    <row r="226" spans="1:6" x14ac:dyDescent="0.25">
      <c r="A226" s="6"/>
      <c r="B226" s="39">
        <v>0</v>
      </c>
      <c r="C226" s="40">
        <v>1</v>
      </c>
      <c r="D226" s="38">
        <v>2</v>
      </c>
      <c r="E226" s="22" t="s">
        <v>2</v>
      </c>
      <c r="F226" s="23" t="s">
        <v>3</v>
      </c>
    </row>
    <row r="227" spans="1:6" ht="16.5" customHeight="1" x14ac:dyDescent="0.3">
      <c r="A227" s="349" t="s">
        <v>93</v>
      </c>
      <c r="B227" s="51"/>
      <c r="C227" s="51">
        <v>1</v>
      </c>
      <c r="D227" s="51"/>
      <c r="E227" s="54"/>
      <c r="F227" s="128" t="s">
        <v>263</v>
      </c>
    </row>
    <row r="228" spans="1:6" ht="16.5" x14ac:dyDescent="0.3">
      <c r="A228" s="348" t="s">
        <v>131</v>
      </c>
      <c r="B228" s="51"/>
      <c r="C228" s="51"/>
      <c r="D228" s="51">
        <v>2</v>
      </c>
      <c r="E228" s="51"/>
      <c r="F228" s="128"/>
    </row>
    <row r="229" spans="1:6" x14ac:dyDescent="0.25">
      <c r="A229" s="3" t="s">
        <v>215</v>
      </c>
      <c r="B229" s="44"/>
      <c r="C229" s="44"/>
      <c r="D229" s="44"/>
      <c r="E229" s="204"/>
      <c r="F229" s="9">
        <f>SUM(B227:D228)</f>
        <v>3</v>
      </c>
    </row>
    <row r="230" spans="1:6" x14ac:dyDescent="0.25">
      <c r="A230" s="206" t="s">
        <v>217</v>
      </c>
      <c r="B230" s="45"/>
      <c r="C230" s="45"/>
      <c r="D230" s="45"/>
      <c r="E230" s="46"/>
      <c r="F230" s="34">
        <f>F229/(COUNT(B227:E228)*2)</f>
        <v>0.75</v>
      </c>
    </row>
    <row r="231" spans="1:6" ht="17.25" x14ac:dyDescent="0.25">
      <c r="A231" s="79"/>
      <c r="B231" s="235"/>
      <c r="C231" s="235"/>
      <c r="D231" s="235"/>
      <c r="E231" s="235"/>
      <c r="F231" s="37"/>
    </row>
    <row r="232" spans="1:6" x14ac:dyDescent="0.25">
      <c r="A232" s="89" t="s">
        <v>220</v>
      </c>
      <c r="B232" s="244"/>
      <c r="C232" s="294"/>
      <c r="D232" s="245"/>
      <c r="E232" s="245"/>
      <c r="F232" s="171">
        <f>SUM(F218,F192)/(COUNT(B181:E181,B190:E190,B216:E216)*2)</f>
        <v>1</v>
      </c>
    </row>
    <row r="233" spans="1:6" x14ac:dyDescent="0.25">
      <c r="A233" s="89" t="s">
        <v>221</v>
      </c>
      <c r="B233" s="307"/>
      <c r="C233" s="294"/>
      <c r="D233" s="323"/>
      <c r="E233" s="308"/>
      <c r="F233" s="171">
        <f>SUM(F229,F219,F206,F193)/(COUNT(B191:E191,B182:E189,B200:E205,B212:E215,B217:E217,B227:E228)*2)</f>
        <v>0.93181818181818177</v>
      </c>
    </row>
    <row r="234" spans="1:6" x14ac:dyDescent="0.25">
      <c r="A234" s="85" t="s">
        <v>224</v>
      </c>
      <c r="B234" s="299"/>
      <c r="C234" s="262"/>
      <c r="D234" s="286"/>
      <c r="E234" s="262"/>
      <c r="F234" s="116">
        <f>IF(B227="",0,0.01)+IF(B213="",0,0.01)+IF(B205="",0,0.01)+IF(B203="",0,0.01)+IF(B201="",0,0.01)+IF(B191="",0,0.01)+IF(B187="",0,0.01)+IF(B186="",0,0.01)+IF(B182="",0,0.01)</f>
        <v>0</v>
      </c>
    </row>
    <row r="235" spans="1:6" x14ac:dyDescent="0.25">
      <c r="A235" s="94" t="s">
        <v>225</v>
      </c>
      <c r="B235" s="263"/>
      <c r="C235" s="263"/>
      <c r="D235" s="263"/>
      <c r="E235" s="263"/>
      <c r="F235" s="172">
        <f>F233-F234</f>
        <v>0.93181818181818177</v>
      </c>
    </row>
    <row r="236" spans="1:6" x14ac:dyDescent="0.25">
      <c r="A236" s="1"/>
      <c r="C236" s="29"/>
      <c r="F236" s="10"/>
    </row>
    <row r="237" spans="1:6" ht="22.5" x14ac:dyDescent="0.25">
      <c r="A237" s="83" t="s">
        <v>94</v>
      </c>
      <c r="B237" s="235"/>
      <c r="C237" s="235"/>
      <c r="D237" s="235"/>
      <c r="E237" s="235"/>
      <c r="F237" s="37"/>
    </row>
    <row r="238" spans="1:6" ht="15" x14ac:dyDescent="0.25">
      <c r="A238" s="82"/>
      <c r="B238" s="235"/>
      <c r="C238" s="235"/>
      <c r="D238" s="235"/>
      <c r="E238" s="235"/>
      <c r="F238" s="37"/>
    </row>
    <row r="239" spans="1:6" ht="15" x14ac:dyDescent="0.25">
      <c r="A239" s="82"/>
      <c r="B239" s="235"/>
      <c r="C239" s="235"/>
      <c r="D239" s="235"/>
      <c r="E239" s="235"/>
      <c r="F239" s="37"/>
    </row>
    <row r="240" spans="1:6" ht="14.25" x14ac:dyDescent="0.25">
      <c r="A240" s="239" t="s">
        <v>141</v>
      </c>
      <c r="B240" s="235"/>
      <c r="C240" s="235"/>
      <c r="D240" s="235"/>
      <c r="E240" s="235"/>
      <c r="F240" s="37"/>
    </row>
    <row r="241" spans="1:6" x14ac:dyDescent="0.25">
      <c r="A241" s="2"/>
      <c r="B241" s="304" t="s">
        <v>1</v>
      </c>
      <c r="C241" s="293"/>
      <c r="D241" s="44"/>
      <c r="E241" s="204"/>
    </row>
    <row r="242" spans="1:6" ht="15" x14ac:dyDescent="0.25">
      <c r="A242" s="59"/>
      <c r="B242" s="39">
        <v>0</v>
      </c>
      <c r="C242" s="40">
        <v>1</v>
      </c>
      <c r="D242" s="38">
        <v>2</v>
      </c>
      <c r="E242" s="22" t="s">
        <v>2</v>
      </c>
      <c r="F242" s="23" t="s">
        <v>3</v>
      </c>
    </row>
    <row r="243" spans="1:6" ht="16.5" x14ac:dyDescent="0.3">
      <c r="A243" s="174" t="s">
        <v>67</v>
      </c>
      <c r="B243" s="51"/>
      <c r="C243" s="51"/>
      <c r="D243" s="51">
        <v>2</v>
      </c>
      <c r="E243" s="51"/>
      <c r="F243" s="128"/>
    </row>
    <row r="244" spans="1:6" ht="16.5" x14ac:dyDescent="0.3">
      <c r="A244" s="349" t="s">
        <v>133</v>
      </c>
      <c r="B244" s="51"/>
      <c r="C244" s="51"/>
      <c r="D244" s="51">
        <v>2</v>
      </c>
      <c r="E244" s="51"/>
      <c r="F244" s="128"/>
    </row>
    <row r="245" spans="1:6" ht="16.5" x14ac:dyDescent="0.3">
      <c r="A245" s="349" t="s">
        <v>95</v>
      </c>
      <c r="B245" s="51"/>
      <c r="C245" s="51"/>
      <c r="D245" s="51">
        <v>2</v>
      </c>
      <c r="E245" s="51"/>
      <c r="F245" s="128"/>
    </row>
    <row r="246" spans="1:6" ht="16.5" x14ac:dyDescent="0.3">
      <c r="A246" s="348" t="s">
        <v>69</v>
      </c>
      <c r="B246" s="51"/>
      <c r="C246" s="51"/>
      <c r="D246" s="51">
        <v>2</v>
      </c>
      <c r="E246" s="51"/>
      <c r="F246" s="128"/>
    </row>
    <row r="247" spans="1:6" ht="40.5" x14ac:dyDescent="0.3">
      <c r="A247" s="348" t="s">
        <v>70</v>
      </c>
      <c r="B247" s="51"/>
      <c r="C247" s="51">
        <v>1</v>
      </c>
      <c r="D247" s="51"/>
      <c r="E247" s="51"/>
      <c r="F247" s="191" t="s">
        <v>271</v>
      </c>
    </row>
    <row r="248" spans="1:6" ht="16.5" x14ac:dyDescent="0.3">
      <c r="A248" s="348" t="s">
        <v>123</v>
      </c>
      <c r="B248" s="51"/>
      <c r="C248" s="51">
        <v>1</v>
      </c>
      <c r="D248" s="51"/>
      <c r="E248" s="51"/>
      <c r="F248" s="191" t="s">
        <v>246</v>
      </c>
    </row>
    <row r="249" spans="1:6" ht="40.5" x14ac:dyDescent="0.3">
      <c r="A249" s="348" t="s">
        <v>73</v>
      </c>
      <c r="B249" s="51"/>
      <c r="C249" s="51">
        <v>1</v>
      </c>
      <c r="D249" s="51"/>
      <c r="E249" s="51"/>
      <c r="F249" s="191" t="s">
        <v>264</v>
      </c>
    </row>
    <row r="250" spans="1:6" ht="16.5" x14ac:dyDescent="0.3">
      <c r="A250" s="348" t="s">
        <v>96</v>
      </c>
      <c r="B250" s="51"/>
      <c r="C250" s="51"/>
      <c r="D250" s="51">
        <v>2</v>
      </c>
      <c r="E250" s="51"/>
      <c r="F250" s="128"/>
    </row>
    <row r="251" spans="1:6" ht="16.5" customHeight="1" x14ac:dyDescent="0.3">
      <c r="A251" s="349" t="s">
        <v>74</v>
      </c>
      <c r="B251" s="51">
        <v>0</v>
      </c>
      <c r="C251" s="51"/>
      <c r="D251" s="51"/>
      <c r="E251" s="51"/>
      <c r="F251" s="128" t="s">
        <v>250</v>
      </c>
    </row>
    <row r="252" spans="1:6" ht="16.5" customHeight="1" x14ac:dyDescent="0.3">
      <c r="A252" s="174" t="s">
        <v>130</v>
      </c>
      <c r="B252" s="51"/>
      <c r="C252" s="51"/>
      <c r="D252" s="51">
        <v>2</v>
      </c>
      <c r="E252" s="51"/>
      <c r="F252" s="191"/>
    </row>
    <row r="253" spans="1:6" ht="16.5" customHeight="1" x14ac:dyDescent="0.3">
      <c r="A253" s="174" t="s">
        <v>75</v>
      </c>
      <c r="B253" s="51"/>
      <c r="C253" s="51"/>
      <c r="D253" s="51"/>
      <c r="E253" s="51" t="s">
        <v>251</v>
      </c>
      <c r="F253" s="191"/>
    </row>
    <row r="254" spans="1:6" ht="16.5" x14ac:dyDescent="0.3">
      <c r="A254" s="348" t="s">
        <v>76</v>
      </c>
      <c r="B254" s="51"/>
      <c r="C254" s="51">
        <v>1</v>
      </c>
      <c r="D254" s="51"/>
      <c r="E254" s="51"/>
      <c r="F254" s="191" t="s">
        <v>252</v>
      </c>
    </row>
    <row r="255" spans="1:6" ht="16.5" x14ac:dyDescent="0.3">
      <c r="A255" s="174" t="s">
        <v>77</v>
      </c>
      <c r="B255" s="51"/>
      <c r="C255" s="51">
        <v>1</v>
      </c>
      <c r="D255" s="51"/>
      <c r="E255" s="51"/>
      <c r="F255" s="191" t="s">
        <v>253</v>
      </c>
    </row>
    <row r="256" spans="1:6" ht="16.5" x14ac:dyDescent="0.3">
      <c r="A256" s="349" t="s">
        <v>78</v>
      </c>
      <c r="B256" s="51"/>
      <c r="C256" s="51"/>
      <c r="D256" s="51">
        <v>2</v>
      </c>
      <c r="E256" s="51"/>
      <c r="F256" s="191"/>
    </row>
    <row r="257" spans="1:6" x14ac:dyDescent="0.25">
      <c r="A257" s="3" t="s">
        <v>213</v>
      </c>
      <c r="B257" s="385"/>
      <c r="C257" s="420"/>
      <c r="D257" s="420"/>
      <c r="E257" s="386"/>
      <c r="F257" s="8">
        <f>SUM(B243:D243,B252:D253,B255:D255)</f>
        <v>5</v>
      </c>
    </row>
    <row r="258" spans="1:6" x14ac:dyDescent="0.25">
      <c r="A258" s="3" t="s">
        <v>215</v>
      </c>
      <c r="B258" s="44"/>
      <c r="C258" s="44"/>
      <c r="D258" s="44"/>
      <c r="E258" s="44"/>
      <c r="F258" s="320">
        <f>SUM(B244:D251,B254:D254,B256:D256)</f>
        <v>14</v>
      </c>
    </row>
    <row r="259" spans="1:6" x14ac:dyDescent="0.25">
      <c r="A259" s="206" t="s">
        <v>216</v>
      </c>
      <c r="B259" s="45"/>
      <c r="C259" s="45"/>
      <c r="D259" s="45"/>
      <c r="E259" s="45"/>
      <c r="F259" s="81">
        <f>F257/(COUNT(B243:E243,B252:E253,B255:E255)*2)</f>
        <v>0.83333333333333337</v>
      </c>
    </row>
    <row r="260" spans="1:6" x14ac:dyDescent="0.25">
      <c r="A260" s="311" t="s">
        <v>218</v>
      </c>
      <c r="B260" s="312"/>
      <c r="C260" s="312"/>
      <c r="D260" s="312"/>
      <c r="E260" s="312"/>
      <c r="F260" s="315">
        <f>F258/(COUNT(B244:E251,B254:E254,B256:E256)*2)</f>
        <v>0.7</v>
      </c>
    </row>
    <row r="261" spans="1:6" ht="17.25" x14ac:dyDescent="0.25">
      <c r="A261" s="79"/>
      <c r="B261" s="235"/>
      <c r="C261" s="235"/>
      <c r="D261" s="235"/>
      <c r="E261" s="235"/>
      <c r="F261" s="37"/>
    </row>
    <row r="262" spans="1:6" ht="14.25" x14ac:dyDescent="0.25">
      <c r="A262" s="239" t="s">
        <v>142</v>
      </c>
      <c r="B262" s="235"/>
      <c r="C262" s="235"/>
      <c r="D262" s="235"/>
      <c r="E262" s="235"/>
      <c r="F262" s="37"/>
    </row>
    <row r="263" spans="1:6" x14ac:dyDescent="0.25">
      <c r="A263" s="2"/>
      <c r="B263" s="304" t="s">
        <v>1</v>
      </c>
      <c r="C263" s="293"/>
      <c r="D263" s="44"/>
      <c r="E263" s="204"/>
    </row>
    <row r="264" spans="1:6" ht="15" x14ac:dyDescent="0.25">
      <c r="A264" s="59"/>
      <c r="B264" s="39">
        <v>0</v>
      </c>
      <c r="C264" s="40">
        <v>1</v>
      </c>
      <c r="D264" s="38">
        <v>2</v>
      </c>
      <c r="E264" s="22" t="s">
        <v>2</v>
      </c>
      <c r="F264" s="23" t="s">
        <v>3</v>
      </c>
    </row>
    <row r="265" spans="1:6" ht="15.75" customHeight="1" x14ac:dyDescent="0.3">
      <c r="A265" s="348" t="s">
        <v>79</v>
      </c>
      <c r="B265" s="51"/>
      <c r="C265" s="51">
        <v>1</v>
      </c>
      <c r="D265" s="51"/>
      <c r="E265" s="51"/>
      <c r="F265" s="128" t="s">
        <v>247</v>
      </c>
    </row>
    <row r="266" spans="1:6" ht="18" customHeight="1" x14ac:dyDescent="0.3">
      <c r="A266" s="348" t="s">
        <v>80</v>
      </c>
      <c r="B266" s="51"/>
      <c r="C266" s="51"/>
      <c r="D266" s="51">
        <v>2</v>
      </c>
      <c r="E266" s="51"/>
      <c r="F266" s="128"/>
    </row>
    <row r="267" spans="1:6" ht="17.25" customHeight="1" x14ac:dyDescent="0.3">
      <c r="A267" s="349" t="s">
        <v>81</v>
      </c>
      <c r="B267" s="51"/>
      <c r="C267" s="51"/>
      <c r="D267" s="51">
        <v>2</v>
      </c>
      <c r="E267" s="51"/>
      <c r="F267" s="128"/>
    </row>
    <row r="268" spans="1:6" ht="16.5" customHeight="1" x14ac:dyDescent="0.3">
      <c r="A268" s="67" t="s">
        <v>82</v>
      </c>
      <c r="B268" s="51"/>
      <c r="C268" s="51"/>
      <c r="D268" s="51">
        <v>2</v>
      </c>
      <c r="E268" s="51"/>
      <c r="F268" s="128"/>
    </row>
    <row r="269" spans="1:6" ht="16.5" x14ac:dyDescent="0.3">
      <c r="A269" s="67" t="s">
        <v>83</v>
      </c>
      <c r="B269" s="51"/>
      <c r="C269" s="51"/>
      <c r="D269" s="51">
        <v>2</v>
      </c>
      <c r="E269" s="51"/>
      <c r="F269" s="128"/>
    </row>
    <row r="270" spans="1:6" ht="16.5" x14ac:dyDescent="0.3">
      <c r="A270" s="348" t="s">
        <v>97</v>
      </c>
      <c r="B270" s="51"/>
      <c r="C270" s="51"/>
      <c r="D270" s="51">
        <v>2</v>
      </c>
      <c r="E270" s="51"/>
      <c r="F270" s="128"/>
    </row>
    <row r="271" spans="1:6" ht="16.5" customHeight="1" x14ac:dyDescent="0.3">
      <c r="A271" s="348" t="s">
        <v>132</v>
      </c>
      <c r="B271" s="51"/>
      <c r="C271" s="51"/>
      <c r="D271" s="51">
        <v>2</v>
      </c>
      <c r="E271" s="51"/>
      <c r="F271" s="128"/>
    </row>
    <row r="272" spans="1:6" ht="27" x14ac:dyDescent="0.3">
      <c r="A272" s="348" t="s">
        <v>85</v>
      </c>
      <c r="B272" s="51"/>
      <c r="C272" s="51">
        <v>1</v>
      </c>
      <c r="D272" s="51"/>
      <c r="E272" s="51"/>
      <c r="F272" s="128" t="s">
        <v>248</v>
      </c>
    </row>
    <row r="273" spans="1:6" ht="24.75" customHeight="1" x14ac:dyDescent="0.3">
      <c r="A273" s="349" t="s">
        <v>86</v>
      </c>
      <c r="B273" s="51"/>
      <c r="C273" s="51"/>
      <c r="D273" s="51">
        <v>2</v>
      </c>
      <c r="E273" s="51"/>
      <c r="F273" s="128" t="s">
        <v>249</v>
      </c>
    </row>
    <row r="274" spans="1:6" x14ac:dyDescent="0.25">
      <c r="A274" s="3" t="s">
        <v>213</v>
      </c>
      <c r="B274" s="385"/>
      <c r="C274" s="420"/>
      <c r="D274" s="420"/>
      <c r="E274" s="386"/>
      <c r="F274" s="8">
        <f>SUM(B268:D269)</f>
        <v>4</v>
      </c>
    </row>
    <row r="275" spans="1:6" x14ac:dyDescent="0.25">
      <c r="A275" s="3" t="s">
        <v>219</v>
      </c>
      <c r="B275" s="44"/>
      <c r="C275" s="44"/>
      <c r="D275" s="44"/>
      <c r="E275" s="44"/>
      <c r="F275" s="320">
        <f>SUM(B265:D267,B270:D273)</f>
        <v>12</v>
      </c>
    </row>
    <row r="276" spans="1:6" x14ac:dyDescent="0.25">
      <c r="A276" s="206" t="s">
        <v>216</v>
      </c>
      <c r="B276" s="45"/>
      <c r="C276" s="45"/>
      <c r="D276" s="45"/>
      <c r="E276" s="45"/>
      <c r="F276" s="81">
        <f>F274/(COUNT(B268:E269)*2)</f>
        <v>1</v>
      </c>
    </row>
    <row r="277" spans="1:6" x14ac:dyDescent="0.25">
      <c r="A277" s="311" t="s">
        <v>218</v>
      </c>
      <c r="B277" s="312"/>
      <c r="C277" s="312"/>
      <c r="D277" s="312"/>
      <c r="E277" s="312"/>
      <c r="F277" s="315">
        <f>F275/(COUNT(B265:E267,B270:E273)*2)</f>
        <v>0.8571428571428571</v>
      </c>
    </row>
    <row r="278" spans="1:6" ht="17.25" x14ac:dyDescent="0.25">
      <c r="A278" s="79"/>
      <c r="B278" s="235"/>
      <c r="C278" s="235"/>
      <c r="D278" s="235"/>
      <c r="E278" s="235"/>
      <c r="F278" s="37"/>
    </row>
    <row r="279" spans="1:6" ht="14.25" x14ac:dyDescent="0.25">
      <c r="A279" s="239" t="s">
        <v>143</v>
      </c>
      <c r="B279" s="235"/>
      <c r="C279" s="235"/>
      <c r="D279" s="235"/>
      <c r="E279" s="235"/>
      <c r="F279" s="37"/>
    </row>
    <row r="280" spans="1:6" x14ac:dyDescent="0.25">
      <c r="A280" s="2"/>
      <c r="B280" s="304" t="s">
        <v>1</v>
      </c>
      <c r="C280" s="293"/>
      <c r="D280" s="44"/>
      <c r="E280" s="204"/>
    </row>
    <row r="281" spans="1:6" ht="15" x14ac:dyDescent="0.25">
      <c r="A281" s="59"/>
      <c r="B281" s="39">
        <v>0</v>
      </c>
      <c r="C281" s="40">
        <v>1</v>
      </c>
      <c r="D281" s="38">
        <v>2</v>
      </c>
      <c r="E281" s="22" t="s">
        <v>2</v>
      </c>
      <c r="F281" s="23" t="s">
        <v>3</v>
      </c>
    </row>
    <row r="282" spans="1:6" ht="16.5" x14ac:dyDescent="0.3">
      <c r="A282" s="350" t="s">
        <v>87</v>
      </c>
      <c r="B282" s="51"/>
      <c r="C282" s="51"/>
      <c r="D282" s="51">
        <v>2</v>
      </c>
      <c r="E282" s="51"/>
      <c r="F282" s="191"/>
    </row>
    <row r="283" spans="1:6" ht="16.5" x14ac:dyDescent="0.3">
      <c r="A283" s="353" t="s">
        <v>134</v>
      </c>
      <c r="B283" s="51"/>
      <c r="C283" s="51"/>
      <c r="D283" s="51"/>
      <c r="E283" s="51" t="s">
        <v>251</v>
      </c>
      <c r="F283" s="191"/>
    </row>
    <row r="284" spans="1:6" ht="40.5" x14ac:dyDescent="0.3">
      <c r="A284" s="348" t="s">
        <v>89</v>
      </c>
      <c r="B284" s="51">
        <v>0</v>
      </c>
      <c r="C284" s="51"/>
      <c r="D284" s="51"/>
      <c r="E284" s="51"/>
      <c r="F284" s="191" t="s">
        <v>265</v>
      </c>
    </row>
    <row r="285" spans="1:6" ht="16.5" x14ac:dyDescent="0.3">
      <c r="A285" s="348" t="s">
        <v>90</v>
      </c>
      <c r="B285" s="51"/>
      <c r="C285" s="51"/>
      <c r="D285" s="51">
        <v>2</v>
      </c>
      <c r="E285" s="51"/>
      <c r="F285" s="191"/>
    </row>
    <row r="286" spans="1:6" ht="16.5" x14ac:dyDescent="0.3">
      <c r="A286" s="174" t="s">
        <v>130</v>
      </c>
      <c r="B286" s="51"/>
      <c r="C286" s="51"/>
      <c r="D286" s="51">
        <v>2</v>
      </c>
      <c r="E286" s="51"/>
      <c r="F286" s="191"/>
    </row>
    <row r="287" spans="1:6" ht="16.5" x14ac:dyDescent="0.3">
      <c r="A287" s="348" t="s">
        <v>91</v>
      </c>
      <c r="B287" s="51"/>
      <c r="C287" s="51"/>
      <c r="D287" s="51"/>
      <c r="E287" s="51" t="s">
        <v>251</v>
      </c>
      <c r="F287" s="191"/>
    </row>
    <row r="288" spans="1:6" ht="27" x14ac:dyDescent="0.3">
      <c r="A288" s="352" t="s">
        <v>92</v>
      </c>
      <c r="B288" s="51"/>
      <c r="C288" s="51"/>
      <c r="D288" s="51"/>
      <c r="E288" s="51" t="s">
        <v>251</v>
      </c>
      <c r="F288" s="191"/>
    </row>
    <row r="289" spans="1:6" x14ac:dyDescent="0.25">
      <c r="A289" s="3" t="s">
        <v>213</v>
      </c>
      <c r="B289" s="385"/>
      <c r="C289" s="420"/>
      <c r="D289" s="420"/>
      <c r="E289" s="386"/>
      <c r="F289" s="8">
        <f>SUM(B286:D286)</f>
        <v>2</v>
      </c>
    </row>
    <row r="290" spans="1:6" x14ac:dyDescent="0.25">
      <c r="A290" s="3" t="s">
        <v>215</v>
      </c>
      <c r="B290" s="44"/>
      <c r="C290" s="44"/>
      <c r="D290" s="44"/>
      <c r="E290" s="44"/>
      <c r="F290" s="320">
        <f>SUM(B282:D285,B287:D288)</f>
        <v>4</v>
      </c>
    </row>
    <row r="291" spans="1:6" x14ac:dyDescent="0.25">
      <c r="A291" s="206" t="s">
        <v>216</v>
      </c>
      <c r="B291" s="45"/>
      <c r="C291" s="45"/>
      <c r="D291" s="45"/>
      <c r="E291" s="45"/>
      <c r="F291" s="81">
        <f>F289/(COUNT(B286:E286)*2)</f>
        <v>1</v>
      </c>
    </row>
    <row r="292" spans="1:6" x14ac:dyDescent="0.25">
      <c r="A292" s="311" t="s">
        <v>217</v>
      </c>
      <c r="B292" s="423"/>
      <c r="C292" s="423"/>
      <c r="D292" s="423"/>
      <c r="E292" s="423"/>
      <c r="F292" s="315">
        <f>F290/(COUNT(B282:E285,B287:E288)*2)</f>
        <v>0.66666666666666663</v>
      </c>
    </row>
    <row r="293" spans="1:6" ht="17.25" x14ac:dyDescent="0.25">
      <c r="A293" s="79"/>
      <c r="B293" s="235"/>
      <c r="C293" s="235"/>
      <c r="D293" s="235"/>
      <c r="E293" s="235"/>
      <c r="F293" s="37"/>
    </row>
    <row r="294" spans="1:6" ht="14.25" x14ac:dyDescent="0.25">
      <c r="A294" s="239" t="s">
        <v>144</v>
      </c>
      <c r="B294" s="235"/>
      <c r="C294" s="235"/>
      <c r="D294" s="235"/>
      <c r="E294" s="235"/>
      <c r="F294" s="37"/>
    </row>
    <row r="295" spans="1:6" x14ac:dyDescent="0.25">
      <c r="A295" s="2"/>
      <c r="B295" s="304" t="s">
        <v>1</v>
      </c>
      <c r="C295" s="293"/>
      <c r="D295" s="44"/>
      <c r="E295" s="204"/>
    </row>
    <row r="296" spans="1:6" ht="15" x14ac:dyDescent="0.25">
      <c r="A296" s="59"/>
      <c r="B296" s="39">
        <v>0</v>
      </c>
      <c r="C296" s="40">
        <v>1</v>
      </c>
      <c r="D296" s="38">
        <v>2</v>
      </c>
      <c r="E296" s="22" t="s">
        <v>2</v>
      </c>
      <c r="F296" s="23" t="s">
        <v>3</v>
      </c>
    </row>
    <row r="297" spans="1:6" ht="16.5" x14ac:dyDescent="0.3">
      <c r="A297" s="349" t="s">
        <v>93</v>
      </c>
      <c r="B297" s="51"/>
      <c r="C297" s="51"/>
      <c r="D297" s="51">
        <v>2</v>
      </c>
      <c r="E297" s="51"/>
      <c r="F297" s="191"/>
    </row>
    <row r="298" spans="1:6" ht="16.5" x14ac:dyDescent="0.3">
      <c r="A298" s="348" t="s">
        <v>131</v>
      </c>
      <c r="B298" s="51"/>
      <c r="C298" s="51"/>
      <c r="D298" s="51">
        <v>2</v>
      </c>
      <c r="E298" s="51"/>
      <c r="F298" s="191"/>
    </row>
    <row r="299" spans="1:6" x14ac:dyDescent="0.25">
      <c r="A299" s="3" t="s">
        <v>215</v>
      </c>
      <c r="B299" s="385"/>
      <c r="C299" s="420"/>
      <c r="D299" s="420"/>
      <c r="E299" s="386"/>
      <c r="F299" s="8">
        <f>SUM(B297:D298)</f>
        <v>4</v>
      </c>
    </row>
    <row r="300" spans="1:6" x14ac:dyDescent="0.25">
      <c r="A300" s="206" t="s">
        <v>217</v>
      </c>
      <c r="B300" s="45"/>
      <c r="C300" s="45"/>
      <c r="D300" s="45"/>
      <c r="E300" s="45"/>
      <c r="F300" s="81">
        <f>F299/(COUNT(B297:E298)*2)</f>
        <v>1</v>
      </c>
    </row>
    <row r="301" spans="1:6" x14ac:dyDescent="0.25">
      <c r="A301" s="1"/>
      <c r="B301" s="264"/>
      <c r="C301" s="264"/>
      <c r="D301" s="264"/>
      <c r="E301" s="264"/>
      <c r="F301" s="158"/>
    </row>
    <row r="302" spans="1:6" x14ac:dyDescent="0.25">
      <c r="A302" s="89" t="s">
        <v>226</v>
      </c>
      <c r="B302" s="244"/>
      <c r="C302" s="294"/>
      <c r="D302" s="245"/>
      <c r="E302" s="245"/>
      <c r="F302" s="171">
        <f>SUM(F289,F274,F257)/(COUNT(B286:E286,B268:E269,B255:E255,B252:E253,B243:E243)*2)</f>
        <v>0.91666666666666663</v>
      </c>
    </row>
    <row r="303" spans="1:6" x14ac:dyDescent="0.25">
      <c r="A303" s="89" t="s">
        <v>221</v>
      </c>
      <c r="B303" s="307"/>
      <c r="C303" s="294"/>
      <c r="D303" s="323"/>
      <c r="E303" s="308"/>
      <c r="F303" s="171">
        <f>SUM(F299,F290,F275,F258)/(COUNT(B297:E298,B287:E288,B282:E285,B270:E273,B265:E267,B256:E256,B254:E254,B244:E251)*2)</f>
        <v>0.77272727272727271</v>
      </c>
    </row>
    <row r="304" spans="1:6" x14ac:dyDescent="0.25">
      <c r="A304" s="85" t="s">
        <v>222</v>
      </c>
      <c r="B304" s="299"/>
      <c r="C304" s="262"/>
      <c r="D304" s="286"/>
      <c r="E304" s="262"/>
      <c r="F304" s="116">
        <f>IF(B297="",0,0.01)+IF(B283="",0,0.01)+IF(B273="",0,0.01)+IF(B267="",0,0.01)+IF(B256="",0,0.01)+IF(B251="",0,0.01)+IF(B245="",0,0.01)+IF(B244="",0,0.01)</f>
        <v>0.01</v>
      </c>
    </row>
    <row r="305" spans="1:6" x14ac:dyDescent="0.25">
      <c r="A305" s="94" t="s">
        <v>225</v>
      </c>
      <c r="B305" s="263"/>
      <c r="C305" s="263"/>
      <c r="D305" s="263"/>
      <c r="E305" s="263"/>
      <c r="F305" s="173">
        <f>F303-F304</f>
        <v>0.7627272727272727</v>
      </c>
    </row>
    <row r="306" spans="1:6" x14ac:dyDescent="0.25">
      <c r="A306" s="2"/>
      <c r="C306" s="29"/>
    </row>
    <row r="307" spans="1:6" x14ac:dyDescent="0.25">
      <c r="A307" s="2"/>
      <c r="B307" s="41"/>
      <c r="C307" s="41"/>
      <c r="D307" s="30"/>
      <c r="E307" s="30"/>
    </row>
    <row r="308" spans="1:6" ht="22.5" x14ac:dyDescent="0.3">
      <c r="A308" s="69" t="s">
        <v>116</v>
      </c>
      <c r="B308" s="41"/>
      <c r="C308" s="41"/>
      <c r="D308" s="30"/>
      <c r="E308" s="30"/>
    </row>
    <row r="309" spans="1:6" x14ac:dyDescent="0.25">
      <c r="A309" s="2"/>
      <c r="B309" s="424" t="s">
        <v>1</v>
      </c>
      <c r="C309" s="425"/>
      <c r="D309" s="425"/>
      <c r="E309" s="426"/>
    </row>
    <row r="310" spans="1:6" ht="15" x14ac:dyDescent="0.25">
      <c r="A310" s="59"/>
      <c r="B310" s="97">
        <v>0</v>
      </c>
      <c r="C310" s="40">
        <v>1</v>
      </c>
      <c r="D310" s="38">
        <v>2</v>
      </c>
      <c r="E310" s="22" t="s">
        <v>2</v>
      </c>
      <c r="F310" s="23" t="s">
        <v>3</v>
      </c>
    </row>
    <row r="311" spans="1:6" ht="39" customHeight="1" x14ac:dyDescent="0.3">
      <c r="A311" s="349" t="s">
        <v>49</v>
      </c>
      <c r="B311" s="51"/>
      <c r="C311" s="51">
        <v>1</v>
      </c>
      <c r="D311" s="51"/>
      <c r="E311" s="51"/>
      <c r="F311" s="128" t="s">
        <v>270</v>
      </c>
    </row>
    <row r="312" spans="1:6" ht="35.25" customHeight="1" x14ac:dyDescent="0.3">
      <c r="A312" s="349" t="s">
        <v>50</v>
      </c>
      <c r="B312" s="51"/>
      <c r="C312" s="51">
        <v>1</v>
      </c>
      <c r="D312" s="51"/>
      <c r="E312" s="51"/>
      <c r="F312" s="128" t="s">
        <v>266</v>
      </c>
    </row>
    <row r="313" spans="1:6" ht="16.5" x14ac:dyDescent="0.3">
      <c r="A313" s="174" t="s">
        <v>51</v>
      </c>
      <c r="B313" s="51"/>
      <c r="C313" s="51"/>
      <c r="D313" s="51">
        <v>2</v>
      </c>
      <c r="E313" s="51"/>
      <c r="F313" s="128"/>
    </row>
    <row r="314" spans="1:6" ht="16.5" x14ac:dyDescent="0.3">
      <c r="A314" s="174" t="s">
        <v>135</v>
      </c>
      <c r="B314" s="51"/>
      <c r="C314" s="51"/>
      <c r="D314" s="51">
        <v>2</v>
      </c>
      <c r="E314" s="51"/>
      <c r="F314" s="134"/>
    </row>
    <row r="315" spans="1:6" ht="16.5" x14ac:dyDescent="0.3">
      <c r="A315" s="349" t="s">
        <v>52</v>
      </c>
      <c r="B315" s="51"/>
      <c r="C315" s="51"/>
      <c r="D315" s="51">
        <v>2</v>
      </c>
      <c r="E315" s="51"/>
      <c r="F315" s="128"/>
    </row>
    <row r="316" spans="1:6" ht="27" customHeight="1" x14ac:dyDescent="0.3">
      <c r="A316" s="353" t="s">
        <v>136</v>
      </c>
      <c r="B316" s="51"/>
      <c r="C316" s="51"/>
      <c r="D316" s="51">
        <v>2</v>
      </c>
      <c r="E316" s="51"/>
      <c r="F316" s="128"/>
    </row>
    <row r="317" spans="1:6" x14ac:dyDescent="0.25">
      <c r="A317" s="3" t="s">
        <v>213</v>
      </c>
      <c r="B317" s="44"/>
      <c r="C317" s="44"/>
      <c r="D317" s="44"/>
      <c r="E317" s="44"/>
      <c r="F317" s="8">
        <f>SUM(B313:D314)</f>
        <v>4</v>
      </c>
    </row>
    <row r="318" spans="1:6" x14ac:dyDescent="0.25">
      <c r="A318" s="3" t="s">
        <v>215</v>
      </c>
      <c r="B318" s="44"/>
      <c r="C318" s="44"/>
      <c r="D318" s="44"/>
      <c r="E318" s="44"/>
      <c r="F318" s="8">
        <f>SUM(B311:D312,B315:D316)</f>
        <v>6</v>
      </c>
    </row>
    <row r="319" spans="1:6" x14ac:dyDescent="0.25">
      <c r="A319" s="387" t="s">
        <v>216</v>
      </c>
      <c r="B319" s="388"/>
      <c r="C319" s="388"/>
      <c r="D319" s="388"/>
      <c r="E319" s="388"/>
      <c r="F319" s="34">
        <f>F317/(COUNT(B313:E314)*2)</f>
        <v>1</v>
      </c>
    </row>
    <row r="320" spans="1:6" x14ac:dyDescent="0.25">
      <c r="A320" s="311" t="s">
        <v>217</v>
      </c>
      <c r="B320" s="311"/>
      <c r="C320" s="311"/>
      <c r="D320" s="311"/>
      <c r="E320" s="311"/>
      <c r="F320" s="315">
        <f>F318/(COUNT(B311:E312,B315:E316)*2)</f>
        <v>0.75</v>
      </c>
    </row>
    <row r="321" spans="1:6" x14ac:dyDescent="0.25">
      <c r="A321" s="195"/>
      <c r="B321" s="265"/>
      <c r="C321" s="265"/>
      <c r="D321" s="265"/>
      <c r="E321" s="265"/>
      <c r="F321" s="197"/>
    </row>
    <row r="322" spans="1:6" x14ac:dyDescent="0.25">
      <c r="A322" s="198" t="s">
        <v>226</v>
      </c>
      <c r="B322" s="408"/>
      <c r="C322" s="409"/>
      <c r="D322" s="409"/>
      <c r="E322" s="410"/>
      <c r="F322" s="172">
        <f>SUM(F317)/(COUNT(B313:E314)*2)</f>
        <v>1</v>
      </c>
    </row>
    <row r="323" spans="1:6" x14ac:dyDescent="0.25">
      <c r="A323" s="198" t="s">
        <v>221</v>
      </c>
      <c r="B323" s="307"/>
      <c r="C323" s="308"/>
      <c r="D323" s="323"/>
      <c r="E323" s="308"/>
      <c r="F323" s="171">
        <f>SUM(F318)/(COUNT(B311:E312,B315:E316)*2)</f>
        <v>0.75</v>
      </c>
    </row>
    <row r="324" spans="1:6" x14ac:dyDescent="0.25">
      <c r="A324" s="85" t="s">
        <v>222</v>
      </c>
      <c r="B324" s="299"/>
      <c r="C324" s="262"/>
      <c r="D324" s="286"/>
      <c r="E324" s="262"/>
      <c r="F324" s="116">
        <f>IF(B316="",0,0.01)+IF(B315="",0,0.01)+IF(B312="",0,0.01)+IF(B311="",0,0.01)</f>
        <v>0</v>
      </c>
    </row>
    <row r="325" spans="1:6" x14ac:dyDescent="0.25">
      <c r="A325" s="94" t="s">
        <v>225</v>
      </c>
      <c r="B325" s="263"/>
      <c r="C325" s="263"/>
      <c r="D325" s="263"/>
      <c r="E325" s="263"/>
      <c r="F325" s="173">
        <f>F323-F324</f>
        <v>0.75</v>
      </c>
    </row>
    <row r="326" spans="1:6" x14ac:dyDescent="0.25">
      <c r="A326" s="5"/>
      <c r="B326" s="235"/>
      <c r="C326" s="235"/>
      <c r="D326" s="235"/>
      <c r="E326" s="235"/>
      <c r="F326" s="219"/>
    </row>
    <row r="327" spans="1:6" ht="22.5" x14ac:dyDescent="0.3">
      <c r="A327" s="78" t="s">
        <v>160</v>
      </c>
      <c r="B327" s="288"/>
      <c r="C327" s="288"/>
      <c r="D327" s="235"/>
      <c r="E327" s="235"/>
      <c r="F327" s="37"/>
    </row>
    <row r="328" spans="1:6" ht="22.5" x14ac:dyDescent="0.3">
      <c r="A328" s="78"/>
      <c r="B328" s="288"/>
      <c r="C328" s="288"/>
      <c r="D328" s="235"/>
      <c r="E328" s="235"/>
      <c r="F328" s="37"/>
    </row>
    <row r="329" spans="1:6" ht="14.25" x14ac:dyDescent="0.25">
      <c r="A329" s="239" t="s">
        <v>166</v>
      </c>
      <c r="B329" s="235"/>
      <c r="C329" s="235"/>
      <c r="D329" s="235"/>
      <c r="E329" s="235"/>
      <c r="F329" s="37"/>
    </row>
    <row r="330" spans="1:6" x14ac:dyDescent="0.25">
      <c r="A330" s="2"/>
      <c r="B330" s="304" t="s">
        <v>1</v>
      </c>
      <c r="C330" s="293"/>
      <c r="D330" s="44"/>
      <c r="E330" s="204"/>
    </row>
    <row r="331" spans="1:6" ht="15" x14ac:dyDescent="0.25">
      <c r="A331" s="59"/>
      <c r="B331" s="212">
        <v>0</v>
      </c>
      <c r="C331" s="213">
        <v>1</v>
      </c>
      <c r="D331" s="214">
        <v>2</v>
      </c>
      <c r="E331" s="209" t="s">
        <v>2</v>
      </c>
      <c r="F331" s="23" t="s">
        <v>3</v>
      </c>
    </row>
    <row r="332" spans="1:6" x14ac:dyDescent="0.25">
      <c r="A332" s="348" t="s">
        <v>169</v>
      </c>
      <c r="B332" s="216"/>
      <c r="C332" s="226"/>
      <c r="D332" s="226">
        <v>2</v>
      </c>
      <c r="E332" s="215"/>
      <c r="F332" s="189"/>
    </row>
    <row r="333" spans="1:6" x14ac:dyDescent="0.25">
      <c r="A333" s="348" t="s">
        <v>206</v>
      </c>
      <c r="B333" s="216"/>
      <c r="C333" s="226"/>
      <c r="D333" s="226">
        <v>2</v>
      </c>
      <c r="E333" s="215"/>
      <c r="F333" s="189"/>
    </row>
    <row r="334" spans="1:6" x14ac:dyDescent="0.25">
      <c r="A334" s="174" t="s">
        <v>171</v>
      </c>
      <c r="B334" s="226">
        <v>0</v>
      </c>
      <c r="C334" s="226"/>
      <c r="D334" s="226"/>
      <c r="E334" s="215"/>
      <c r="F334" s="189" t="s">
        <v>267</v>
      </c>
    </row>
    <row r="335" spans="1:6" x14ac:dyDescent="0.25">
      <c r="A335" s="174" t="s">
        <v>172</v>
      </c>
      <c r="B335" s="216"/>
      <c r="C335" s="226"/>
      <c r="D335" s="226">
        <v>2</v>
      </c>
      <c r="E335" s="215"/>
      <c r="F335" s="189"/>
    </row>
    <row r="336" spans="1:6" x14ac:dyDescent="0.25">
      <c r="A336" s="174" t="s">
        <v>173</v>
      </c>
      <c r="B336" s="216"/>
      <c r="C336" s="226"/>
      <c r="D336" s="226">
        <v>2</v>
      </c>
      <c r="E336" s="215"/>
      <c r="F336" s="134"/>
    </row>
    <row r="337" spans="1:6" x14ac:dyDescent="0.25">
      <c r="A337" s="348" t="s">
        <v>203</v>
      </c>
      <c r="B337" s="216"/>
      <c r="C337" s="226"/>
      <c r="D337" s="226">
        <v>2</v>
      </c>
      <c r="E337" s="215"/>
      <c r="F337" s="191"/>
    </row>
    <row r="338" spans="1:6" x14ac:dyDescent="0.25">
      <c r="A338" s="348" t="s">
        <v>161</v>
      </c>
      <c r="B338" s="216"/>
      <c r="C338" s="226"/>
      <c r="D338" s="226">
        <v>2</v>
      </c>
      <c r="E338" s="215"/>
      <c r="F338" s="191"/>
    </row>
    <row r="339" spans="1:6" ht="27" x14ac:dyDescent="0.25">
      <c r="A339" s="353" t="s">
        <v>162</v>
      </c>
      <c r="B339" s="226">
        <v>0</v>
      </c>
      <c r="C339" s="226"/>
      <c r="D339" s="226"/>
      <c r="E339" s="215"/>
      <c r="F339" s="128" t="s">
        <v>241</v>
      </c>
    </row>
    <row r="340" spans="1:6" ht="16.5" customHeight="1" x14ac:dyDescent="0.3">
      <c r="A340" s="174" t="s">
        <v>168</v>
      </c>
      <c r="B340" s="51"/>
      <c r="C340" s="226">
        <v>1</v>
      </c>
      <c r="D340" s="240"/>
      <c r="E340" s="51"/>
      <c r="F340" s="128" t="s">
        <v>240</v>
      </c>
    </row>
    <row r="341" spans="1:6" ht="16.5" x14ac:dyDescent="0.3">
      <c r="A341" s="200" t="s">
        <v>163</v>
      </c>
      <c r="B341" s="51"/>
      <c r="C341" s="226"/>
      <c r="D341" s="240">
        <v>2</v>
      </c>
      <c r="E341" s="51"/>
      <c r="F341" s="128"/>
    </row>
    <row r="342" spans="1:6" ht="16.5" x14ac:dyDescent="0.3">
      <c r="A342" s="217" t="s">
        <v>164</v>
      </c>
      <c r="B342" s="51"/>
      <c r="C342" s="226"/>
      <c r="D342" s="51">
        <v>2</v>
      </c>
      <c r="E342" s="51"/>
      <c r="F342" s="128"/>
    </row>
    <row r="343" spans="1:6" x14ac:dyDescent="0.25">
      <c r="A343" s="3" t="s">
        <v>213</v>
      </c>
      <c r="B343" s="385"/>
      <c r="C343" s="420"/>
      <c r="D343" s="420"/>
      <c r="E343" s="386"/>
      <c r="F343" s="8">
        <f>SUM(B334:D336,B340:D342)</f>
        <v>9</v>
      </c>
    </row>
    <row r="344" spans="1:6" x14ac:dyDescent="0.25">
      <c r="A344" s="321" t="s">
        <v>215</v>
      </c>
      <c r="B344" s="317"/>
      <c r="C344" s="317"/>
      <c r="D344" s="317"/>
      <c r="E344" s="317"/>
      <c r="F344" s="322">
        <f>SUM(B332:D333,B337:D339)</f>
        <v>8</v>
      </c>
    </row>
    <row r="345" spans="1:6" x14ac:dyDescent="0.25">
      <c r="A345" s="74" t="s">
        <v>216</v>
      </c>
      <c r="B345" s="261"/>
      <c r="C345" s="261"/>
      <c r="D345" s="261"/>
      <c r="E345" s="261"/>
      <c r="F345" s="224">
        <f>F343/(COUNT(B334:E336,B340:E342)*2)</f>
        <v>0.75</v>
      </c>
    </row>
    <row r="346" spans="1:6" x14ac:dyDescent="0.25">
      <c r="A346" s="311" t="s">
        <v>217</v>
      </c>
      <c r="B346" s="312"/>
      <c r="C346" s="312"/>
      <c r="D346" s="312"/>
      <c r="E346" s="312"/>
      <c r="F346" s="315">
        <f>F344/(COUNT(B332:E333,B337:E338)*2)</f>
        <v>1</v>
      </c>
    </row>
    <row r="347" spans="1:6" s="196" customFormat="1" ht="16.5" x14ac:dyDescent="0.3">
      <c r="A347" s="4"/>
      <c r="B347" s="266"/>
      <c r="C347" s="266"/>
      <c r="D347" s="266"/>
      <c r="E347" s="266"/>
      <c r="F347" s="223"/>
    </row>
    <row r="348" spans="1:6" s="196" customFormat="1" ht="16.5" x14ac:dyDescent="0.3">
      <c r="A348" s="4"/>
      <c r="B348" s="266"/>
      <c r="C348" s="266"/>
      <c r="D348" s="266"/>
      <c r="E348" s="266"/>
      <c r="F348" s="223"/>
    </row>
    <row r="349" spans="1:6" ht="14.25" x14ac:dyDescent="0.25">
      <c r="A349" s="239" t="s">
        <v>174</v>
      </c>
      <c r="B349" s="235"/>
      <c r="C349" s="235"/>
      <c r="D349" s="235"/>
      <c r="E349" s="235"/>
      <c r="F349" s="37"/>
    </row>
    <row r="350" spans="1:6" x14ac:dyDescent="0.25">
      <c r="A350" s="2"/>
      <c r="B350" s="306" t="s">
        <v>1</v>
      </c>
      <c r="C350" s="215"/>
      <c r="D350" s="240"/>
      <c r="E350" s="240"/>
    </row>
    <row r="351" spans="1:6" ht="15" x14ac:dyDescent="0.25">
      <c r="A351" s="59"/>
      <c r="B351" s="212">
        <v>0</v>
      </c>
      <c r="C351" s="213">
        <v>1</v>
      </c>
      <c r="D351" s="214">
        <v>2</v>
      </c>
      <c r="E351" s="209" t="s">
        <v>2</v>
      </c>
      <c r="F351" s="23" t="s">
        <v>3</v>
      </c>
    </row>
    <row r="352" spans="1:6" ht="13.5" customHeight="1" x14ac:dyDescent="0.25">
      <c r="A352" s="174" t="s">
        <v>175</v>
      </c>
      <c r="B352" s="216"/>
      <c r="C352" s="226"/>
      <c r="D352" s="226">
        <v>2</v>
      </c>
      <c r="E352" s="240"/>
      <c r="F352" s="128"/>
    </row>
    <row r="353" spans="1:6" x14ac:dyDescent="0.25">
      <c r="A353" s="174" t="s">
        <v>176</v>
      </c>
      <c r="B353" s="216"/>
      <c r="C353" s="226"/>
      <c r="D353" s="226">
        <v>2</v>
      </c>
      <c r="E353" s="240"/>
      <c r="F353" s="128"/>
    </row>
    <row r="354" spans="1:6" x14ac:dyDescent="0.25">
      <c r="A354" s="174" t="s">
        <v>177</v>
      </c>
      <c r="B354" s="216"/>
      <c r="C354" s="226"/>
      <c r="D354" s="226">
        <v>2</v>
      </c>
      <c r="E354" s="240"/>
      <c r="F354" s="128"/>
    </row>
    <row r="355" spans="1:6" ht="42.75" customHeight="1" x14ac:dyDescent="0.25">
      <c r="A355" s="348" t="s">
        <v>207</v>
      </c>
      <c r="B355" s="216"/>
      <c r="C355" s="226">
        <v>1</v>
      </c>
      <c r="D355" s="226"/>
      <c r="E355" s="240"/>
      <c r="F355" s="128" t="s">
        <v>273</v>
      </c>
    </row>
    <row r="356" spans="1:6" ht="13.5" customHeight="1" x14ac:dyDescent="0.25">
      <c r="A356" s="348" t="s">
        <v>161</v>
      </c>
      <c r="B356" s="216"/>
      <c r="C356" s="226"/>
      <c r="D356" s="226">
        <v>2</v>
      </c>
      <c r="E356" s="240"/>
      <c r="F356" s="248"/>
    </row>
    <row r="357" spans="1:6" ht="26.25" customHeight="1" x14ac:dyDescent="0.25">
      <c r="A357" s="353" t="s">
        <v>179</v>
      </c>
      <c r="B357" s="226"/>
      <c r="C357" s="226">
        <v>1</v>
      </c>
      <c r="D357" s="226"/>
      <c r="E357" s="240"/>
      <c r="F357" s="128" t="s">
        <v>272</v>
      </c>
    </row>
    <row r="358" spans="1:6" ht="15" customHeight="1" x14ac:dyDescent="0.3">
      <c r="A358" s="349" t="s">
        <v>180</v>
      </c>
      <c r="B358" s="51"/>
      <c r="C358" s="226"/>
      <c r="D358" s="51">
        <v>2</v>
      </c>
      <c r="E358" s="51"/>
      <c r="F358" s="128"/>
    </row>
    <row r="359" spans="1:6" ht="16.5" x14ac:dyDescent="0.3">
      <c r="A359" s="174" t="s">
        <v>182</v>
      </c>
      <c r="B359" s="51"/>
      <c r="C359" s="226"/>
      <c r="D359" s="51">
        <v>2</v>
      </c>
      <c r="E359" s="51"/>
      <c r="F359" s="128"/>
    </row>
    <row r="360" spans="1:6" ht="27" x14ac:dyDescent="0.3">
      <c r="A360" s="348" t="s">
        <v>201</v>
      </c>
      <c r="B360" s="51"/>
      <c r="C360" s="226">
        <v>1</v>
      </c>
      <c r="D360" s="51"/>
      <c r="E360" s="51"/>
      <c r="F360" s="128" t="s">
        <v>243</v>
      </c>
    </row>
    <row r="361" spans="1:6" ht="27" x14ac:dyDescent="0.3">
      <c r="A361" s="348" t="s">
        <v>204</v>
      </c>
      <c r="B361" s="277"/>
      <c r="C361" s="226">
        <v>1</v>
      </c>
      <c r="D361" s="51"/>
      <c r="E361" s="277"/>
      <c r="F361" s="128" t="s">
        <v>242</v>
      </c>
    </row>
    <row r="362" spans="1:6" ht="17.25" customHeight="1" x14ac:dyDescent="0.3">
      <c r="A362" s="200" t="s">
        <v>183</v>
      </c>
      <c r="B362" s="51"/>
      <c r="C362" s="226">
        <v>1</v>
      </c>
      <c r="D362" s="51"/>
      <c r="E362" s="51"/>
      <c r="F362" s="128" t="s">
        <v>274</v>
      </c>
    </row>
    <row r="363" spans="1:6" ht="16.5" x14ac:dyDescent="0.3">
      <c r="A363" s="218" t="s">
        <v>189</v>
      </c>
      <c r="B363" s="51"/>
      <c r="C363" s="226"/>
      <c r="D363" s="51">
        <v>2</v>
      </c>
      <c r="E363" s="51"/>
      <c r="F363" s="128"/>
    </row>
    <row r="364" spans="1:6" ht="16.5" x14ac:dyDescent="0.3">
      <c r="A364" s="217" t="s">
        <v>164</v>
      </c>
      <c r="B364" s="51"/>
      <c r="C364" s="226"/>
      <c r="D364" s="51">
        <v>2</v>
      </c>
      <c r="E364" s="51"/>
      <c r="F364" s="249"/>
    </row>
    <row r="365" spans="1:6" x14ac:dyDescent="0.25">
      <c r="A365" s="3" t="s">
        <v>213</v>
      </c>
      <c r="B365" s="385"/>
      <c r="C365" s="420"/>
      <c r="D365" s="420"/>
      <c r="E365" s="386"/>
      <c r="F365" s="8">
        <f>SUM(B352:D354,B359:D359,B362:D364)</f>
        <v>13</v>
      </c>
    </row>
    <row r="366" spans="1:6" x14ac:dyDescent="0.25">
      <c r="A366" s="3" t="s">
        <v>215</v>
      </c>
      <c r="B366" s="44"/>
      <c r="C366" s="44"/>
      <c r="D366" s="44"/>
      <c r="E366" s="44"/>
      <c r="F366" s="320">
        <f>SUM(B355:D358,B360:D361)</f>
        <v>8</v>
      </c>
    </row>
    <row r="367" spans="1:6" x14ac:dyDescent="0.25">
      <c r="A367" s="206" t="s">
        <v>216</v>
      </c>
      <c r="B367" s="45"/>
      <c r="C367" s="45"/>
      <c r="D367" s="45"/>
      <c r="E367" s="45"/>
      <c r="F367" s="81">
        <f>F365/(COUNT(B352:E354,B359:E359,B362:E364)*2)</f>
        <v>0.9285714285714286</v>
      </c>
    </row>
    <row r="368" spans="1:6" x14ac:dyDescent="0.25">
      <c r="A368" s="311" t="s">
        <v>217</v>
      </c>
      <c r="B368" s="312"/>
      <c r="C368" s="312"/>
      <c r="D368" s="312"/>
      <c r="E368" s="312"/>
      <c r="F368" s="315">
        <f>F366/(COUNT(B355:E358,B360:E361)*2)</f>
        <v>0.66666666666666663</v>
      </c>
    </row>
    <row r="369" spans="1:6" x14ac:dyDescent="0.25">
      <c r="A369" s="220"/>
      <c r="B369" s="235"/>
      <c r="C369" s="235"/>
      <c r="D369" s="235"/>
      <c r="E369" s="235"/>
      <c r="F369" s="221"/>
    </row>
    <row r="370" spans="1:6" ht="16.5" x14ac:dyDescent="0.3">
      <c r="A370" s="4"/>
      <c r="B370" s="266"/>
      <c r="C370" s="266"/>
      <c r="D370" s="266"/>
      <c r="E370" s="266"/>
      <c r="F370" s="223"/>
    </row>
    <row r="371" spans="1:6" ht="14.25" x14ac:dyDescent="0.25">
      <c r="A371" s="239" t="s">
        <v>184</v>
      </c>
      <c r="B371" s="235"/>
      <c r="C371" s="235"/>
      <c r="D371" s="235"/>
      <c r="E371" s="235"/>
      <c r="F371" s="37"/>
    </row>
    <row r="372" spans="1:6" x14ac:dyDescent="0.25">
      <c r="A372" s="2"/>
      <c r="B372" s="306" t="s">
        <v>1</v>
      </c>
      <c r="C372" s="215"/>
      <c r="D372" s="240"/>
      <c r="E372" s="240"/>
    </row>
    <row r="373" spans="1:6" ht="15" x14ac:dyDescent="0.25">
      <c r="A373" s="59"/>
      <c r="B373" s="212">
        <v>0</v>
      </c>
      <c r="C373" s="213">
        <v>1</v>
      </c>
      <c r="D373" s="214">
        <v>2</v>
      </c>
      <c r="E373" s="209" t="s">
        <v>2</v>
      </c>
      <c r="F373" s="23" t="s">
        <v>3</v>
      </c>
    </row>
    <row r="374" spans="1:6" x14ac:dyDescent="0.25">
      <c r="A374" s="174" t="s">
        <v>185</v>
      </c>
      <c r="B374" s="226"/>
      <c r="C374" s="226"/>
      <c r="D374" s="226">
        <v>2</v>
      </c>
      <c r="E374" s="240"/>
      <c r="F374" s="191"/>
    </row>
    <row r="375" spans="1:6" x14ac:dyDescent="0.25">
      <c r="A375" s="348" t="s">
        <v>186</v>
      </c>
      <c r="B375" s="216"/>
      <c r="C375" s="226"/>
      <c r="D375" s="226">
        <v>2</v>
      </c>
      <c r="E375" s="240"/>
      <c r="F375" s="191"/>
    </row>
    <row r="376" spans="1:6" x14ac:dyDescent="0.25">
      <c r="A376" s="349" t="s">
        <v>187</v>
      </c>
      <c r="B376" s="216"/>
      <c r="C376" s="226"/>
      <c r="D376" s="226">
        <v>2</v>
      </c>
      <c r="E376" s="240"/>
      <c r="F376" s="191"/>
    </row>
    <row r="377" spans="1:6" x14ac:dyDescent="0.25">
      <c r="A377" s="349" t="s">
        <v>202</v>
      </c>
      <c r="B377" s="226"/>
      <c r="C377" s="226"/>
      <c r="D377" s="226">
        <v>2</v>
      </c>
      <c r="E377" s="240"/>
      <c r="F377" s="191"/>
    </row>
    <row r="378" spans="1:6" x14ac:dyDescent="0.25">
      <c r="A378" s="174" t="s">
        <v>181</v>
      </c>
      <c r="B378" s="216"/>
      <c r="C378" s="226"/>
      <c r="D378" s="226">
        <v>2</v>
      </c>
      <c r="E378" s="240"/>
      <c r="F378" s="191"/>
    </row>
    <row r="379" spans="1:6" x14ac:dyDescent="0.25">
      <c r="A379" s="3" t="s">
        <v>213</v>
      </c>
      <c r="B379" s="385"/>
      <c r="C379" s="420"/>
      <c r="D379" s="420"/>
      <c r="E379" s="386"/>
      <c r="F379" s="8">
        <f>SUM(B374:D374,B378:D378)</f>
        <v>4</v>
      </c>
    </row>
    <row r="380" spans="1:6" x14ac:dyDescent="0.25">
      <c r="A380" s="3" t="s">
        <v>215</v>
      </c>
      <c r="B380" s="44"/>
      <c r="C380" s="44"/>
      <c r="D380" s="44"/>
      <c r="E380" s="44"/>
      <c r="F380" s="320">
        <f>SUM(B375:D377)</f>
        <v>6</v>
      </c>
    </row>
    <row r="381" spans="1:6" x14ac:dyDescent="0.25">
      <c r="A381" s="206" t="s">
        <v>216</v>
      </c>
      <c r="B381" s="45"/>
      <c r="C381" s="45"/>
      <c r="D381" s="45"/>
      <c r="E381" s="45"/>
      <c r="F381" s="81">
        <f>F379/(COUNT(B374:D374,B378:D378)*2)</f>
        <v>1</v>
      </c>
    </row>
    <row r="382" spans="1:6" x14ac:dyDescent="0.25">
      <c r="A382" s="311" t="s">
        <v>217</v>
      </c>
      <c r="B382" s="312"/>
      <c r="C382" s="312"/>
      <c r="D382" s="312"/>
      <c r="E382" s="312"/>
      <c r="F382" s="315">
        <f>F380/(COUNT(B375:D377)*2)</f>
        <v>1</v>
      </c>
    </row>
    <row r="383" spans="1:6" x14ac:dyDescent="0.25">
      <c r="A383" s="220"/>
      <c r="B383" s="235"/>
      <c r="C383" s="235"/>
      <c r="D383" s="235"/>
      <c r="E383" s="235"/>
      <c r="F383" s="221"/>
    </row>
    <row r="384" spans="1:6" ht="14.25" x14ac:dyDescent="0.25">
      <c r="A384" s="239" t="s">
        <v>188</v>
      </c>
      <c r="B384" s="235"/>
      <c r="C384" s="235"/>
      <c r="D384" s="235"/>
      <c r="E384" s="235"/>
      <c r="F384" s="37"/>
    </row>
    <row r="385" spans="1:6" x14ac:dyDescent="0.25">
      <c r="A385" s="2"/>
      <c r="B385" s="304" t="s">
        <v>1</v>
      </c>
      <c r="C385" s="293"/>
      <c r="D385" s="44"/>
      <c r="E385" s="204"/>
    </row>
    <row r="386" spans="1:6" ht="15" x14ac:dyDescent="0.25">
      <c r="A386" s="59"/>
      <c r="B386" s="212">
        <v>0</v>
      </c>
      <c r="C386" s="213">
        <v>1</v>
      </c>
      <c r="D386" s="214">
        <v>2</v>
      </c>
      <c r="E386" s="209" t="s">
        <v>2</v>
      </c>
      <c r="F386" s="23" t="s">
        <v>3</v>
      </c>
    </row>
    <row r="387" spans="1:6" x14ac:dyDescent="0.25">
      <c r="A387" s="349" t="s">
        <v>190</v>
      </c>
      <c r="B387" s="216"/>
      <c r="C387" s="226"/>
      <c r="D387" s="226">
        <v>2</v>
      </c>
      <c r="E387" s="240"/>
      <c r="F387" s="191"/>
    </row>
    <row r="388" spans="1:6" x14ac:dyDescent="0.25">
      <c r="A388" s="174" t="s">
        <v>191</v>
      </c>
      <c r="B388" s="216"/>
      <c r="C388" s="226"/>
      <c r="D388" s="226">
        <v>2</v>
      </c>
      <c r="E388" s="240"/>
      <c r="F388" s="191"/>
    </row>
    <row r="389" spans="1:6" x14ac:dyDescent="0.25">
      <c r="A389" s="174" t="s">
        <v>192</v>
      </c>
      <c r="B389" s="216"/>
      <c r="C389" s="226"/>
      <c r="D389" s="226">
        <v>2</v>
      </c>
      <c r="E389" s="240"/>
      <c r="F389" s="191"/>
    </row>
    <row r="390" spans="1:6" ht="16.5" customHeight="1" x14ac:dyDescent="0.25">
      <c r="A390" s="174" t="s">
        <v>193</v>
      </c>
      <c r="B390" s="216"/>
      <c r="C390" s="226"/>
      <c r="D390" s="226">
        <v>2</v>
      </c>
      <c r="E390" s="240"/>
      <c r="F390" s="191"/>
    </row>
    <row r="391" spans="1:6" ht="18" customHeight="1" x14ac:dyDescent="0.25">
      <c r="A391" s="349" t="s">
        <v>167</v>
      </c>
      <c r="B391" s="226"/>
      <c r="C391" s="226"/>
      <c r="D391" s="226">
        <v>2</v>
      </c>
      <c r="E391" s="240"/>
      <c r="F391" s="191"/>
    </row>
    <row r="392" spans="1:6" ht="56.25" customHeight="1" x14ac:dyDescent="0.25">
      <c r="A392" s="348" t="s">
        <v>194</v>
      </c>
      <c r="B392" s="216"/>
      <c r="C392" s="226">
        <v>1</v>
      </c>
      <c r="D392" s="226"/>
      <c r="E392" s="240"/>
      <c r="F392" s="191" t="s">
        <v>268</v>
      </c>
    </row>
    <row r="393" spans="1:6" x14ac:dyDescent="0.25">
      <c r="A393" s="349" t="s">
        <v>196</v>
      </c>
      <c r="B393" s="216"/>
      <c r="C393" s="226"/>
      <c r="D393" s="226">
        <v>2</v>
      </c>
      <c r="E393" s="240"/>
      <c r="F393" s="191"/>
    </row>
    <row r="394" spans="1:6" x14ac:dyDescent="0.25">
      <c r="A394" s="174" t="s">
        <v>197</v>
      </c>
      <c r="B394" s="216"/>
      <c r="C394" s="226"/>
      <c r="D394" s="226">
        <v>2</v>
      </c>
      <c r="E394" s="240"/>
      <c r="F394" s="191"/>
    </row>
    <row r="395" spans="1:6" x14ac:dyDescent="0.25">
      <c r="A395" s="174" t="s">
        <v>165</v>
      </c>
      <c r="B395" s="216"/>
      <c r="C395" s="226"/>
      <c r="D395" s="226">
        <v>2</v>
      </c>
      <c r="E395" s="240"/>
      <c r="F395" s="128"/>
    </row>
    <row r="396" spans="1:6" x14ac:dyDescent="0.25">
      <c r="A396" s="174" t="s">
        <v>198</v>
      </c>
      <c r="B396" s="216"/>
      <c r="C396" s="226"/>
      <c r="D396" s="226">
        <v>2</v>
      </c>
      <c r="E396" s="240"/>
      <c r="F396" s="128"/>
    </row>
    <row r="397" spans="1:6" x14ac:dyDescent="0.25">
      <c r="A397" s="174" t="s">
        <v>199</v>
      </c>
      <c r="B397" s="216"/>
      <c r="C397" s="226"/>
      <c r="D397" s="226">
        <v>2</v>
      </c>
      <c r="E397" s="240"/>
      <c r="F397" s="128"/>
    </row>
    <row r="398" spans="1:6" x14ac:dyDescent="0.25">
      <c r="A398" s="348" t="s">
        <v>211</v>
      </c>
      <c r="B398" s="216"/>
      <c r="C398" s="226"/>
      <c r="D398" s="226">
        <v>2</v>
      </c>
      <c r="E398" s="240"/>
      <c r="F398" s="128"/>
    </row>
    <row r="399" spans="1:6" x14ac:dyDescent="0.25">
      <c r="A399" s="349" t="s">
        <v>195</v>
      </c>
      <c r="B399" s="216"/>
      <c r="C399" s="226"/>
      <c r="D399" s="226">
        <v>2</v>
      </c>
      <c r="E399" s="240"/>
      <c r="F399" s="189"/>
    </row>
    <row r="400" spans="1:6" x14ac:dyDescent="0.25">
      <c r="A400" s="3" t="s">
        <v>213</v>
      </c>
      <c r="B400" s="385"/>
      <c r="C400" s="420"/>
      <c r="D400" s="420"/>
      <c r="E400" s="386"/>
      <c r="F400" s="8">
        <f>SUM(B388:D390,B394:D397)</f>
        <v>14</v>
      </c>
    </row>
    <row r="401" spans="1:6" x14ac:dyDescent="0.25">
      <c r="A401" s="3" t="s">
        <v>215</v>
      </c>
      <c r="B401" s="44"/>
      <c r="C401" s="44"/>
      <c r="D401" s="44"/>
      <c r="E401" s="44"/>
      <c r="F401" s="320">
        <f>SUM(B387:D387,B391:D393,B398:D399)</f>
        <v>11</v>
      </c>
    </row>
    <row r="402" spans="1:6" x14ac:dyDescent="0.25">
      <c r="A402" s="206" t="s">
        <v>216</v>
      </c>
      <c r="B402" s="45"/>
      <c r="C402" s="45"/>
      <c r="D402" s="45"/>
      <c r="E402" s="45"/>
      <c r="F402" s="81">
        <f>F400/(COUNT(B388:D390,B394:D397)*2)</f>
        <v>1</v>
      </c>
    </row>
    <row r="403" spans="1:6" x14ac:dyDescent="0.25">
      <c r="A403" s="309" t="s">
        <v>217</v>
      </c>
      <c r="B403" s="45"/>
      <c r="C403" s="45"/>
      <c r="D403" s="45"/>
      <c r="E403" s="45"/>
      <c r="F403" s="81">
        <f>F401/(COUNT(B387:D387,B391:D393,B398:D399)*2)</f>
        <v>0.91666666666666663</v>
      </c>
    </row>
    <row r="404" spans="1:6" ht="16.5" x14ac:dyDescent="0.3">
      <c r="A404" s="200"/>
      <c r="B404" s="417"/>
      <c r="C404" s="418"/>
      <c r="D404" s="418"/>
      <c r="E404" s="419"/>
      <c r="F404" s="128"/>
    </row>
    <row r="405" spans="1:6" x14ac:dyDescent="0.25">
      <c r="A405" s="195"/>
      <c r="B405" s="265"/>
      <c r="C405" s="265"/>
      <c r="D405" s="265"/>
      <c r="E405" s="265"/>
      <c r="F405" s="197"/>
    </row>
    <row r="406" spans="1:6" x14ac:dyDescent="0.25">
      <c r="A406" s="198" t="s">
        <v>226</v>
      </c>
      <c r="B406" s="408"/>
      <c r="C406" s="409"/>
      <c r="D406" s="409"/>
      <c r="E406" s="409"/>
      <c r="F406" s="172">
        <f>SUM(F400,F379,F365,F343)/(COUNT(B394:E397,B388:E390, B378:E378, B374:E374, B362:E364, B359:E359, B352:E354, B340:E342, B334:E336)*2)</f>
        <v>0.90909090909090906</v>
      </c>
    </row>
    <row r="407" spans="1:6" x14ac:dyDescent="0.25">
      <c r="A407" s="198" t="s">
        <v>221</v>
      </c>
      <c r="B407" s="307"/>
      <c r="C407" s="308"/>
      <c r="D407" s="323"/>
      <c r="E407" s="308"/>
      <c r="F407" s="171">
        <f>SUM( F401,F380, F366, F344)/(COUNT(B398:E399,B391:E393,B387:E387,B375:E377,B360:E361,B355:E358,B337:E339,B332:E333)*2)</f>
        <v>0.82499999999999996</v>
      </c>
    </row>
    <row r="408" spans="1:6" x14ac:dyDescent="0.25">
      <c r="A408" s="85" t="s">
        <v>222</v>
      </c>
      <c r="B408" s="299"/>
      <c r="C408" s="262"/>
      <c r="D408" s="286"/>
      <c r="E408" s="262"/>
      <c r="F408" s="116">
        <f>IF(B399="",0,0.01)+IF(B393="",0,0.01)+IF(B391="",0,0.01)+IF(B387="",0,0.01)+IF(B377="",0,0.01)+IF(B376="",0,0.01)+IF(B358="",0,0.01)+IF(B357="",0,0.01)+IF(B339="",0,0.01)</f>
        <v>0.01</v>
      </c>
    </row>
    <row r="409" spans="1:6" x14ac:dyDescent="0.25">
      <c r="A409" s="94" t="s">
        <v>225</v>
      </c>
      <c r="B409" s="263"/>
      <c r="C409" s="263"/>
      <c r="D409" s="263"/>
      <c r="E409" s="263"/>
      <c r="F409" s="173">
        <f>F407-F408</f>
        <v>0.81499999999999995</v>
      </c>
    </row>
    <row r="410" spans="1:6" x14ac:dyDescent="0.25">
      <c r="A410" s="192"/>
      <c r="B410" s="226"/>
      <c r="C410" s="226"/>
      <c r="D410" s="226"/>
      <c r="E410" s="226"/>
      <c r="F410" s="194"/>
    </row>
    <row r="411" spans="1:6" x14ac:dyDescent="0.25">
      <c r="A411" s="195"/>
      <c r="B411" s="265"/>
      <c r="C411" s="265"/>
      <c r="D411" s="265"/>
      <c r="E411" s="265"/>
      <c r="F411" s="197"/>
    </row>
    <row r="412" spans="1:6" ht="22.5" x14ac:dyDescent="0.3">
      <c r="A412" s="78" t="s">
        <v>231</v>
      </c>
      <c r="B412" s="288"/>
      <c r="C412" s="288"/>
      <c r="D412" s="235"/>
      <c r="E412" s="235"/>
      <c r="F412" s="37"/>
    </row>
    <row r="413" spans="1:6" x14ac:dyDescent="0.25">
      <c r="A413" s="195"/>
      <c r="B413" s="265"/>
      <c r="C413" s="265"/>
      <c r="D413" s="265"/>
      <c r="E413" s="265"/>
      <c r="F413" s="197"/>
    </row>
    <row r="414" spans="1:6" ht="15" x14ac:dyDescent="0.25">
      <c r="A414" s="70" t="s">
        <v>232</v>
      </c>
    </row>
    <row r="415" spans="1:6" ht="15" x14ac:dyDescent="0.25">
      <c r="A415" s="60"/>
      <c r="B415" s="304" t="s">
        <v>1</v>
      </c>
      <c r="C415" s="293"/>
      <c r="D415" s="44"/>
      <c r="E415" s="204"/>
    </row>
    <row r="416" spans="1:6" x14ac:dyDescent="0.25">
      <c r="A416" s="7"/>
      <c r="B416" s="39">
        <v>0</v>
      </c>
      <c r="C416" s="40">
        <v>1</v>
      </c>
      <c r="D416" s="38">
        <v>2</v>
      </c>
      <c r="E416" s="22" t="s">
        <v>2</v>
      </c>
      <c r="F416" s="23" t="s">
        <v>3</v>
      </c>
    </row>
    <row r="417" spans="1:6" ht="16.5" x14ac:dyDescent="0.3">
      <c r="A417" s="174" t="s">
        <v>57</v>
      </c>
      <c r="B417" s="51"/>
      <c r="C417" s="51">
        <v>1</v>
      </c>
      <c r="D417" s="51"/>
      <c r="E417" s="51"/>
      <c r="F417" s="359" t="s">
        <v>254</v>
      </c>
    </row>
    <row r="418" spans="1:6" ht="16.5" x14ac:dyDescent="0.3">
      <c r="A418" s="174" t="s">
        <v>58</v>
      </c>
      <c r="B418" s="51"/>
      <c r="C418" s="51"/>
      <c r="D418" s="51">
        <v>2</v>
      </c>
      <c r="E418" s="51"/>
      <c r="F418" s="359" t="s">
        <v>255</v>
      </c>
    </row>
    <row r="419" spans="1:6" x14ac:dyDescent="0.25">
      <c r="A419" s="3" t="s">
        <v>213</v>
      </c>
      <c r="B419" s="44"/>
      <c r="C419" s="44"/>
      <c r="D419" s="44"/>
      <c r="E419" s="44"/>
      <c r="F419" s="8">
        <f>SUM(B417:D418)</f>
        <v>3</v>
      </c>
    </row>
    <row r="420" spans="1:6" x14ac:dyDescent="0.25">
      <c r="A420" s="206" t="s">
        <v>216</v>
      </c>
      <c r="B420" s="45"/>
      <c r="C420" s="45"/>
      <c r="D420" s="45"/>
      <c r="E420" s="45"/>
      <c r="F420" s="34">
        <f>F419/(COUNT(B417:E418)*2)</f>
        <v>0.75</v>
      </c>
    </row>
    <row r="421" spans="1:6" x14ac:dyDescent="0.25">
      <c r="A421" s="195"/>
      <c r="B421" s="265"/>
      <c r="C421" s="265"/>
      <c r="D421" s="265"/>
      <c r="E421" s="265"/>
      <c r="F421" s="197"/>
    </row>
    <row r="422" spans="1:6" x14ac:dyDescent="0.25">
      <c r="A422" s="195"/>
      <c r="B422" s="265"/>
      <c r="C422" s="265"/>
      <c r="D422" s="265"/>
      <c r="E422" s="265"/>
      <c r="F422" s="197"/>
    </row>
    <row r="423" spans="1:6" ht="15" x14ac:dyDescent="0.25">
      <c r="A423" s="70" t="s">
        <v>233</v>
      </c>
    </row>
    <row r="424" spans="1:6" ht="15" x14ac:dyDescent="0.25">
      <c r="A424" s="60"/>
      <c r="B424" s="304" t="s">
        <v>1</v>
      </c>
      <c r="C424" s="293"/>
      <c r="D424" s="347"/>
      <c r="E424" s="343"/>
    </row>
    <row r="425" spans="1:6" x14ac:dyDescent="0.25">
      <c r="A425" s="7"/>
      <c r="B425" s="39">
        <v>0</v>
      </c>
      <c r="C425" s="40">
        <v>1</v>
      </c>
      <c r="D425" s="38">
        <v>2</v>
      </c>
      <c r="E425" s="22" t="s">
        <v>2</v>
      </c>
      <c r="F425" s="23" t="s">
        <v>3</v>
      </c>
    </row>
    <row r="426" spans="1:6" ht="40.5" x14ac:dyDescent="0.3">
      <c r="A426" s="348" t="s">
        <v>57</v>
      </c>
      <c r="B426" s="51"/>
      <c r="C426" s="51">
        <v>1</v>
      </c>
      <c r="D426" s="51"/>
      <c r="E426" s="51"/>
      <c r="F426" s="359" t="s">
        <v>256</v>
      </c>
    </row>
    <row r="427" spans="1:6" ht="40.5" x14ac:dyDescent="0.3">
      <c r="A427" s="348" t="s">
        <v>58</v>
      </c>
      <c r="B427" s="51"/>
      <c r="C427" s="51"/>
      <c r="D427" s="51">
        <v>2</v>
      </c>
      <c r="E427" s="51"/>
      <c r="F427" s="359" t="s">
        <v>257</v>
      </c>
    </row>
    <row r="428" spans="1:6" x14ac:dyDescent="0.25">
      <c r="A428" s="3" t="s">
        <v>213</v>
      </c>
      <c r="B428" s="347"/>
      <c r="C428" s="347"/>
      <c r="D428" s="347"/>
      <c r="E428" s="347"/>
      <c r="F428" s="8">
        <f>SUM(B426:D427)</f>
        <v>3</v>
      </c>
    </row>
    <row r="429" spans="1:6" x14ac:dyDescent="0.25">
      <c r="A429" s="344" t="s">
        <v>216</v>
      </c>
      <c r="B429" s="45"/>
      <c r="C429" s="45"/>
      <c r="D429" s="45"/>
      <c r="E429" s="45"/>
      <c r="F429" s="34">
        <f>F428/(COUNT(B426:E427)*2)</f>
        <v>0.75</v>
      </c>
    </row>
    <row r="430" spans="1:6" x14ac:dyDescent="0.25">
      <c r="A430" s="195"/>
      <c r="B430" s="265"/>
      <c r="C430" s="265"/>
      <c r="D430" s="265"/>
      <c r="E430" s="265"/>
      <c r="F430" s="197"/>
    </row>
    <row r="431" spans="1:6" x14ac:dyDescent="0.25">
      <c r="A431" s="198" t="s">
        <v>226</v>
      </c>
      <c r="B431" s="408"/>
      <c r="C431" s="409"/>
      <c r="D431" s="409"/>
      <c r="E431" s="409"/>
      <c r="F431" s="172">
        <f>SUM(F419)/(COUNT( B417:E418)*2)</f>
        <v>0.75</v>
      </c>
    </row>
    <row r="432" spans="1:6" x14ac:dyDescent="0.25">
      <c r="A432" s="198" t="s">
        <v>221</v>
      </c>
      <c r="B432" s="345"/>
      <c r="C432" s="346"/>
      <c r="D432" s="323"/>
      <c r="E432" s="346"/>
      <c r="F432" s="171">
        <f>SUM( F428)/(COUNT(B426:E427)*2)</f>
        <v>0.75</v>
      </c>
    </row>
    <row r="433" spans="1:6" ht="17.25" x14ac:dyDescent="0.25">
      <c r="A433" s="79"/>
      <c r="B433" s="235"/>
      <c r="C433" s="235"/>
      <c r="D433" s="235"/>
      <c r="E433" s="235"/>
      <c r="F433" s="37"/>
    </row>
    <row r="434" spans="1:6" x14ac:dyDescent="0.25">
      <c r="A434" s="99" t="s">
        <v>228</v>
      </c>
      <c r="B434" s="300"/>
      <c r="C434" s="267"/>
      <c r="D434" s="267"/>
      <c r="E434" s="267"/>
      <c r="F434" s="117">
        <f>SUM(F164,F419,F127,F108,F89,F78,F218,F192,F289,F274,F257,F317,F343,F365,F379,F400)/(COUNT( B394:E397,B388:E390, B378:E378, B374:E374,B362:E364, B359:E359,B352:E354,B340:E342,B334:E336, B313:E314, B286:E286,B268:E269, B255:E255, B252:E253, B243:E243, B216:E216, B190:E190, B181:E181, B161:E163, B417:E418, B126:E126, B106:E107, B102:E102,B100:E100, B83:E83,   B74:E77)*2)</f>
        <v>0.875</v>
      </c>
    </row>
    <row r="435" spans="1:6" x14ac:dyDescent="0.25">
      <c r="A435" s="99" t="s">
        <v>227</v>
      </c>
      <c r="B435" s="300"/>
      <c r="C435" s="267"/>
      <c r="D435" s="267"/>
      <c r="E435" s="267"/>
      <c r="F435" s="117">
        <f>SUM(F401,F380,F366,F344,F318,F299,F290,F275,F258,F229,F219,F206,F193,F165,F154,F145,F128,F119,F109,F90,F428)/(COUNT(B84:E88,B98:E99,B101:E101,B103:E105,B116:E118,B125:E125,B143:E144,B150:E153,B160:E160,B182:E189,B191:E191,B200:E205,B212:E215,B217:E217,B227:E228,B244:E251,B254:E254,B256:E256,B265:E267,B270:E273,B282:E285, B287:E288,B297:E298,B311:E312,B315:E316,B332:E333,B337:E339,B355:E358,B360:E361,B375:E377,B387:E387,B391:E393,B398:E399,B426:E427)*2)</f>
        <v>0.86813186813186816</v>
      </c>
    </row>
    <row r="436" spans="1:6" x14ac:dyDescent="0.25">
      <c r="A436" s="99" t="s">
        <v>126</v>
      </c>
      <c r="B436" s="300"/>
      <c r="C436" s="267"/>
      <c r="D436" s="267"/>
      <c r="E436" s="267"/>
      <c r="F436" s="117">
        <f>IF(B399="",0,0.01)+IF(B393="",0,0.01)+IF(B391="",0,0.01)+IF(B387="",0,0.01)+IF(B377="",0,0.01)+IF(B376="",0,0.01)+IF(B358="",0,0.01)+IF(B357="",0,0.01)+IF(B339="",0,0.01)+IF(B316="",0,0.01)+IF(B315="",0,0.01)+IF(B312="",0,0.01)+IF(B311="",0,0.01)+IF(B297="",0,0.01)+IF(B283="",0,0.01)+IF(B273="",0,0.01)+IF(B267="",0,0.01)+IF(B256="",0,0.01)+IF(B251="",0,0.01)+IF(B245="",0,0.01)+IF(B244="",0,0.01)+IF(B227="",0,0.01)+IF(B213="",0,0.01)+IF(B205="",0,0.01)+IF(B203="",0,0.01)+IF(B201="",0,0.01)+IF(B191="",0,0.01)+IF(B187="",0,0.01)+IF(B186="",0,0.01)+IF(B182="",0,0.01)+IF(B160="",0,0.01)+IF(B150="",0,0.01)+IF(B118="",0,0.01)+IF(B117="",0,0.01)+IF(B116="",0,0.01)+IF(B101="",0,0.01)+IF(B98="",0,0.01)+IF(B85="",0,0.01)</f>
        <v>0.02</v>
      </c>
    </row>
    <row r="437" spans="1:6" x14ac:dyDescent="0.25">
      <c r="A437" s="99" t="s">
        <v>227</v>
      </c>
      <c r="B437" s="301"/>
      <c r="C437" s="268"/>
      <c r="D437" s="268"/>
      <c r="E437" s="268"/>
      <c r="F437" s="117">
        <f>F435-F436</f>
        <v>0.84813186813186814</v>
      </c>
    </row>
    <row r="438" spans="1:6" ht="17.25" x14ac:dyDescent="0.25">
      <c r="A438" s="161"/>
      <c r="B438" s="235"/>
      <c r="C438" s="295"/>
      <c r="D438" s="235"/>
      <c r="E438" s="235"/>
      <c r="F438" s="37"/>
    </row>
    <row r="439" spans="1:6" ht="17.25" x14ac:dyDescent="0.25">
      <c r="A439" s="160"/>
      <c r="B439" s="235"/>
      <c r="C439" s="235"/>
      <c r="D439" s="235"/>
      <c r="E439" s="411" t="s">
        <v>102</v>
      </c>
      <c r="F439" s="413"/>
    </row>
    <row r="440" spans="1:6" x14ac:dyDescent="0.25">
      <c r="A440" s="421" t="s">
        <v>234</v>
      </c>
      <c r="B440" s="235"/>
      <c r="C440" s="235"/>
      <c r="D440" s="235"/>
      <c r="E440" s="269" t="s">
        <v>103</v>
      </c>
      <c r="F440" s="167" t="s">
        <v>104</v>
      </c>
    </row>
    <row r="441" spans="1:6" x14ac:dyDescent="0.25">
      <c r="A441" s="421"/>
      <c r="B441" s="235"/>
      <c r="C441" s="235"/>
      <c r="D441" s="235"/>
      <c r="E441" s="270" t="s">
        <v>105</v>
      </c>
      <c r="F441" s="169" t="s">
        <v>106</v>
      </c>
    </row>
    <row r="442" spans="1:6" x14ac:dyDescent="0.25">
      <c r="A442" s="421"/>
      <c r="B442" s="235"/>
      <c r="C442" s="235"/>
      <c r="D442" s="235"/>
      <c r="E442" s="270" t="s">
        <v>107</v>
      </c>
      <c r="F442" s="169" t="s">
        <v>108</v>
      </c>
    </row>
    <row r="443" spans="1:6" x14ac:dyDescent="0.25">
      <c r="A443" s="17"/>
      <c r="B443" s="235"/>
      <c r="C443" s="235"/>
      <c r="D443" s="235"/>
      <c r="E443" s="235"/>
      <c r="F443" s="37"/>
    </row>
    <row r="445" spans="1:6" x14ac:dyDescent="0.25">
      <c r="A445" s="415" t="s">
        <v>109</v>
      </c>
      <c r="B445" s="416"/>
      <c r="C445" s="416"/>
      <c r="D445" s="416"/>
      <c r="E445" s="416"/>
      <c r="F445" s="416"/>
    </row>
    <row r="447" spans="1:6" ht="15" x14ac:dyDescent="0.25">
      <c r="A447" s="393" t="s">
        <v>110</v>
      </c>
      <c r="B447" s="394"/>
      <c r="C447" s="394"/>
      <c r="D447" s="394"/>
      <c r="E447" s="394"/>
      <c r="F447" s="395"/>
    </row>
    <row r="448" spans="1:6" ht="17.25" x14ac:dyDescent="0.25">
      <c r="A448" s="390" t="s">
        <v>111</v>
      </c>
      <c r="B448" s="391"/>
      <c r="C448" s="391"/>
      <c r="D448" s="391"/>
      <c r="E448" s="391"/>
      <c r="F448" s="392"/>
    </row>
    <row r="449" spans="1:6" x14ac:dyDescent="0.25">
      <c r="A449" s="1"/>
      <c r="B449" s="271"/>
      <c r="C449" s="296"/>
      <c r="D449" s="271"/>
      <c r="E449" s="271"/>
      <c r="F449" s="170"/>
    </row>
    <row r="450" spans="1:6" ht="15" x14ac:dyDescent="0.25">
      <c r="A450" s="393" t="s">
        <v>112</v>
      </c>
      <c r="B450" s="394"/>
      <c r="C450" s="394"/>
      <c r="D450" s="394"/>
      <c r="E450" s="394"/>
      <c r="F450" s="395"/>
    </row>
    <row r="451" spans="1:6" ht="17.25" x14ac:dyDescent="0.25">
      <c r="A451" s="390" t="s">
        <v>11</v>
      </c>
      <c r="B451" s="391"/>
      <c r="C451" s="391"/>
      <c r="D451" s="391"/>
      <c r="E451" s="391"/>
      <c r="F451" s="392"/>
    </row>
    <row r="452" spans="1:6" ht="17.25" x14ac:dyDescent="0.25">
      <c r="A452" s="36"/>
      <c r="B452" s="272"/>
      <c r="C452" s="272"/>
      <c r="D452" s="272"/>
      <c r="E452" s="272"/>
      <c r="F452" s="4"/>
    </row>
    <row r="453" spans="1:6" ht="15" x14ac:dyDescent="0.25">
      <c r="A453" s="396" t="s">
        <v>113</v>
      </c>
      <c r="B453" s="397"/>
      <c r="C453" s="397"/>
      <c r="D453" s="397"/>
      <c r="E453" s="397"/>
      <c r="F453" s="398"/>
    </row>
    <row r="454" spans="1:6" ht="17.25" x14ac:dyDescent="0.25">
      <c r="A454" s="399" t="s">
        <v>10</v>
      </c>
      <c r="B454" s="400"/>
      <c r="C454" s="400"/>
      <c r="D454" s="400"/>
      <c r="E454" s="400"/>
      <c r="F454" s="401"/>
    </row>
    <row r="455" spans="1:6" ht="17.25" x14ac:dyDescent="0.25">
      <c r="A455" s="36"/>
      <c r="B455" s="272"/>
      <c r="C455" s="272"/>
      <c r="D455" s="272"/>
      <c r="E455" s="272"/>
      <c r="F455" s="4"/>
    </row>
    <row r="456" spans="1:6" ht="15" x14ac:dyDescent="0.25">
      <c r="A456" s="396" t="s">
        <v>114</v>
      </c>
      <c r="B456" s="397"/>
      <c r="C456" s="397"/>
      <c r="D456" s="397"/>
      <c r="E456" s="397"/>
      <c r="F456" s="398"/>
    </row>
    <row r="457" spans="1:6" ht="17.25" customHeight="1" x14ac:dyDescent="0.25">
      <c r="A457" s="422" t="s">
        <v>210</v>
      </c>
      <c r="B457" s="397"/>
      <c r="C457" s="397"/>
      <c r="D457" s="397"/>
      <c r="E457" s="397"/>
      <c r="F457" s="398"/>
    </row>
    <row r="458" spans="1:6" ht="17.25" x14ac:dyDescent="0.25">
      <c r="A458" s="36"/>
      <c r="B458" s="272"/>
      <c r="C458" s="272"/>
      <c r="D458" s="272"/>
      <c r="E458" s="272"/>
      <c r="F458" s="95"/>
    </row>
    <row r="459" spans="1:6" ht="15" x14ac:dyDescent="0.25">
      <c r="A459" s="402" t="s">
        <v>115</v>
      </c>
      <c r="B459" s="403"/>
      <c r="C459" s="403"/>
      <c r="D459" s="403"/>
      <c r="E459" s="403"/>
      <c r="F459" s="404"/>
    </row>
    <row r="460" spans="1:6" ht="17.25" x14ac:dyDescent="0.25">
      <c r="A460" s="405" t="s">
        <v>8</v>
      </c>
      <c r="B460" s="406"/>
      <c r="C460" s="406"/>
      <c r="D460" s="406"/>
      <c r="E460" s="406"/>
      <c r="F460" s="407"/>
    </row>
    <row r="461" spans="1:6" ht="17.25" x14ac:dyDescent="0.25">
      <c r="A461" s="160"/>
      <c r="B461" s="235"/>
      <c r="C461" s="235"/>
      <c r="D461" s="235"/>
      <c r="E461" s="235"/>
      <c r="F461" s="37"/>
    </row>
    <row r="500" spans="1:7" x14ac:dyDescent="0.25">
      <c r="B500" s="30"/>
      <c r="D500" s="30"/>
      <c r="E500" s="30"/>
      <c r="F500" s="26"/>
      <c r="G500" s="11"/>
    </row>
    <row r="505" spans="1:7" x14ac:dyDescent="0.25">
      <c r="A505" s="11"/>
    </row>
    <row r="511" spans="1:7" x14ac:dyDescent="0.25">
      <c r="F511" s="31"/>
    </row>
  </sheetData>
  <sheetProtection algorithmName="SHA-512" hashValue="LgT+YmiTjPAsyuoPL04jYBD8R+uoxqBFbge6zDsoTFXQ198qbvb4A9yApanoqndp1tMXPczhpi0tvISHEVQ7Rg==" saltValue="On/mHWUX3XYw2XIKGkK0dQ==" spinCount="100000" sheet="1" objects="1" scenarios="1"/>
  <mergeCells count="34">
    <mergeCell ref="B257:E257"/>
    <mergeCell ref="B274:E274"/>
    <mergeCell ref="B292:E292"/>
    <mergeCell ref="B322:E322"/>
    <mergeCell ref="B406:E406"/>
    <mergeCell ref="A319:E319"/>
    <mergeCell ref="B379:E379"/>
    <mergeCell ref="B309:E309"/>
    <mergeCell ref="B289:E289"/>
    <mergeCell ref="B299:E299"/>
    <mergeCell ref="B343:E343"/>
    <mergeCell ref="B365:E365"/>
    <mergeCell ref="A459:F459"/>
    <mergeCell ref="A460:F460"/>
    <mergeCell ref="A450:F450"/>
    <mergeCell ref="A451:F451"/>
    <mergeCell ref="A454:F454"/>
    <mergeCell ref="A456:F456"/>
    <mergeCell ref="A457:F457"/>
    <mergeCell ref="A453:F453"/>
    <mergeCell ref="A448:F448"/>
    <mergeCell ref="B404:E404"/>
    <mergeCell ref="B400:E400"/>
    <mergeCell ref="E439:F439"/>
    <mergeCell ref="A440:A442"/>
    <mergeCell ref="A445:F445"/>
    <mergeCell ref="A447:F447"/>
    <mergeCell ref="B431:E431"/>
    <mergeCell ref="A19:G19"/>
    <mergeCell ref="A8:G8"/>
    <mergeCell ref="A10:G10"/>
    <mergeCell ref="A11:G11"/>
    <mergeCell ref="B14:E14"/>
    <mergeCell ref="B15:E15"/>
  </mergeCells>
  <pageMargins left="0.70866141732283472" right="0.70866141732283472" top="0.74803149606299213" bottom="0.74803149606299213" header="0.31496062992125984" footer="0.31496062992125984"/>
  <pageSetup paperSize="9" scale="45" fitToHeight="4" orientation="portrait" r:id="rId1"/>
  <rowBreaks count="3" manualBreakCount="3">
    <brk id="93" max="16383" man="1"/>
    <brk id="196" max="16383" man="1"/>
    <brk id="30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Page de garde</vt:lpstr>
      <vt:lpstr>jui_15</vt:lpstr>
      <vt:lpstr>Septembre</vt:lpstr>
      <vt:lpstr>jui_15!Zone_d_impression</vt:lpstr>
      <vt:lpstr>'Page de garde'!Zone_d_impression</vt:lpstr>
      <vt:lpstr>Septembre!Zone_d_impression</vt:lpstr>
    </vt:vector>
  </TitlesOfParts>
  <Manager>MJ</Manager>
  <Company>QUALI-CONSULT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AUDIT</dc:title>
  <dc:subject>AUDIT</dc:subject>
  <dc:creator>Dr Moez JRIDI</dc:creator>
  <cp:keywords>Audit Hôtel Hygiène HACCP</cp:keywords>
  <cp:lastModifiedBy>Quali-Consult</cp:lastModifiedBy>
  <cp:lastPrinted>2017-09-26T14:38:56Z</cp:lastPrinted>
  <dcterms:created xsi:type="dcterms:W3CDTF">2004-08-23T10:10:27Z</dcterms:created>
  <dcterms:modified xsi:type="dcterms:W3CDTF">2017-12-09T10:44:48Z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185811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D6.1.0</vt:lpwstr>
  </property>
</Properties>
</file>